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CF4" lockStructure="1" lockWindows="1"/>
  <bookViews>
    <workbookView xWindow="285" yWindow="30" windowWidth="15480" windowHeight="5850" tabRatio="941" activeTab="8"/>
  </bookViews>
  <sheets>
    <sheet name="INSUM MEDICOS" sheetId="1" r:id="rId1"/>
    <sheet name="ELEMEN ASEO" sheetId="2" r:id="rId2"/>
    <sheet name="DISPOSITIVOS M" sheetId="3" r:id="rId3"/>
    <sheet name="SISTEMAS" sheetId="4" r:id="rId4"/>
    <sheet name="ODONTOLOGIA" sheetId="5" r:id="rId5"/>
    <sheet name="PAPELERIA " sheetId="6" r:id="rId6"/>
    <sheet name="LABORATORIO" sheetId="7" r:id="rId7"/>
    <sheet name="PAPELERIA IMPRESA" sheetId="8" r:id="rId8"/>
    <sheet name="REPUESTOS" sheetId="9" r:id="rId9"/>
  </sheets>
  <calcPr calcId="144525"/>
</workbook>
</file>

<file path=xl/calcChain.xml><?xml version="1.0" encoding="utf-8"?>
<calcChain xmlns="http://schemas.openxmlformats.org/spreadsheetml/2006/main">
  <c r="F10" i="7" l="1"/>
  <c r="F11" i="7"/>
  <c r="F12" i="7"/>
  <c r="F13" i="7"/>
  <c r="F14" i="7"/>
  <c r="F15" i="7"/>
  <c r="F16" i="7"/>
  <c r="F17" i="7"/>
  <c r="F18" i="7"/>
  <c r="F20" i="7"/>
  <c r="F21" i="7"/>
  <c r="F22" i="7"/>
  <c r="F23" i="7"/>
  <c r="F24" i="7"/>
  <c r="F25" i="7"/>
  <c r="F26" i="7"/>
  <c r="F28" i="7"/>
  <c r="F29" i="7"/>
  <c r="F31" i="7"/>
  <c r="F32" i="7"/>
  <c r="F33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8" i="7"/>
  <c r="F7" i="5"/>
  <c r="F9" i="9"/>
  <c r="F11" i="9"/>
  <c r="F13" i="9"/>
  <c r="F15" i="9"/>
  <c r="F16" i="9"/>
  <c r="F17" i="9"/>
  <c r="F18" i="9"/>
  <c r="F21" i="9"/>
  <c r="F22" i="9"/>
  <c r="F23" i="9"/>
  <c r="F25" i="9"/>
  <c r="F27" i="9"/>
  <c r="F29" i="9"/>
  <c r="F30" i="9"/>
  <c r="F32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2" i="9"/>
  <c r="F63" i="9"/>
  <c r="F64" i="9"/>
  <c r="F65" i="9"/>
  <c r="F66" i="9"/>
  <c r="F67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10" i="9"/>
  <c r="F111" i="9"/>
  <c r="F112" i="9"/>
  <c r="F113" i="9"/>
  <c r="F114" i="9"/>
  <c r="F115" i="9"/>
  <c r="F116" i="9"/>
  <c r="F117" i="9"/>
  <c r="F8" i="9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1" i="8"/>
  <c r="F42" i="8"/>
  <c r="F43" i="8"/>
  <c r="F44" i="8"/>
  <c r="F45" i="8"/>
  <c r="F9" i="8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8" i="6"/>
  <c r="F9" i="5"/>
  <c r="F10" i="5"/>
  <c r="F11" i="5"/>
  <c r="F12" i="5"/>
  <c r="F13" i="5"/>
  <c r="F14" i="5"/>
  <c r="F15" i="5"/>
  <c r="F16" i="5"/>
  <c r="F17" i="5"/>
  <c r="F18" i="5"/>
  <c r="F20" i="5"/>
  <c r="F21" i="5"/>
  <c r="F22" i="5"/>
  <c r="F23" i="5"/>
  <c r="F24" i="5"/>
  <c r="F25" i="5"/>
  <c r="F27" i="5"/>
  <c r="F29" i="5"/>
  <c r="F30" i="5"/>
  <c r="F32" i="5"/>
  <c r="F33" i="5"/>
  <c r="F42" i="5"/>
  <c r="F43" i="5"/>
  <c r="F44" i="5"/>
  <c r="F45" i="5"/>
  <c r="F46" i="5"/>
  <c r="F47" i="5"/>
  <c r="F48" i="5"/>
  <c r="F49" i="5"/>
  <c r="F50" i="5"/>
  <c r="F51" i="5"/>
  <c r="F52" i="5"/>
  <c r="F8" i="4"/>
  <c r="F9" i="4"/>
  <c r="F10" i="4"/>
  <c r="F11" i="4"/>
  <c r="F12" i="4"/>
  <c r="F13" i="4"/>
  <c r="F7" i="4"/>
  <c r="F8" i="3"/>
  <c r="F9" i="3"/>
  <c r="F10" i="3"/>
  <c r="F11" i="3"/>
  <c r="F12" i="3"/>
  <c r="F15" i="3"/>
  <c r="F16" i="3"/>
  <c r="F17" i="3"/>
  <c r="F19" i="3"/>
  <c r="F20" i="3"/>
  <c r="F21" i="3"/>
  <c r="F23" i="3"/>
  <c r="F24" i="3"/>
  <c r="F25" i="3"/>
  <c r="F27" i="3"/>
  <c r="F28" i="3"/>
  <c r="F29" i="3"/>
  <c r="F30" i="3"/>
  <c r="F31" i="3"/>
  <c r="F32" i="3"/>
  <c r="F41" i="3"/>
  <c r="F42" i="3"/>
  <c r="F43" i="3"/>
  <c r="F44" i="3"/>
  <c r="F46" i="3"/>
  <c r="F47" i="3"/>
  <c r="F48" i="3"/>
  <c r="F50" i="3"/>
  <c r="F51" i="3"/>
  <c r="F52" i="3"/>
  <c r="F54" i="3"/>
  <c r="F58" i="3"/>
  <c r="F60" i="3"/>
  <c r="F61" i="3"/>
  <c r="F62" i="3"/>
  <c r="F64" i="3"/>
  <c r="F65" i="3"/>
  <c r="F66" i="3"/>
  <c r="F67" i="3"/>
  <c r="F75" i="3"/>
  <c r="F76" i="3"/>
  <c r="F78" i="3"/>
  <c r="F79" i="3"/>
  <c r="F80" i="3"/>
  <c r="F81" i="3"/>
  <c r="F83" i="3"/>
  <c r="F84" i="3"/>
  <c r="F85" i="3"/>
  <c r="F7" i="3"/>
  <c r="F8" i="2"/>
  <c r="F9" i="2"/>
  <c r="F10" i="2"/>
  <c r="F11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2" i="2"/>
  <c r="F33" i="2"/>
  <c r="F34" i="2"/>
  <c r="F7" i="2"/>
  <c r="F113" i="1"/>
  <c r="F114" i="1"/>
  <c r="F101" i="1"/>
  <c r="F109" i="1"/>
  <c r="F110" i="1"/>
  <c r="F111" i="1"/>
  <c r="F11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61" i="1"/>
  <c r="F62" i="1"/>
  <c r="F63" i="1"/>
  <c r="F64" i="1"/>
  <c r="F65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7" i="1"/>
  <c r="D12" i="2"/>
  <c r="F12" i="2" s="1"/>
  <c r="D8" i="5"/>
  <c r="F8" i="5" s="1"/>
  <c r="D61" i="9" l="1"/>
  <c r="F61" i="9" s="1"/>
  <c r="D60" i="9"/>
  <c r="F60" i="9" s="1"/>
  <c r="D43" i="9"/>
  <c r="F43" i="9" s="1"/>
  <c r="D42" i="9"/>
  <c r="F42" i="9" s="1"/>
  <c r="D33" i="9"/>
  <c r="F33" i="9" s="1"/>
  <c r="D31" i="9"/>
  <c r="F31" i="9" s="1"/>
  <c r="D28" i="9"/>
  <c r="F28" i="9" s="1"/>
  <c r="D26" i="9"/>
  <c r="F26" i="9" s="1"/>
  <c r="D24" i="9"/>
  <c r="F24" i="9" s="1"/>
  <c r="D20" i="9"/>
  <c r="F20" i="9" s="1"/>
  <c r="D19" i="9"/>
  <c r="F19" i="9" s="1"/>
  <c r="D14" i="9"/>
  <c r="F14" i="9" s="1"/>
  <c r="D12" i="9"/>
  <c r="F12" i="9" s="1"/>
  <c r="D10" i="9"/>
  <c r="F10" i="9" s="1"/>
  <c r="D30" i="7"/>
  <c r="F30" i="7" s="1"/>
  <c r="D27" i="7"/>
  <c r="F27" i="7" s="1"/>
  <c r="D19" i="7"/>
  <c r="F19" i="7" s="1"/>
  <c r="D9" i="7"/>
  <c r="F9" i="7" s="1"/>
  <c r="D31" i="5"/>
  <c r="F31" i="5" s="1"/>
  <c r="D28" i="5"/>
  <c r="F28" i="5" s="1"/>
  <c r="D26" i="5"/>
  <c r="F26" i="5" s="1"/>
  <c r="D19" i="5"/>
  <c r="F19" i="5" s="1"/>
  <c r="D82" i="3"/>
  <c r="F82" i="3" s="1"/>
  <c r="D77" i="3"/>
  <c r="F77" i="3" s="1"/>
  <c r="D63" i="3"/>
  <c r="F63" i="3" s="1"/>
  <c r="D59" i="3"/>
  <c r="F59" i="3" s="1"/>
  <c r="D57" i="3"/>
  <c r="F57" i="3" s="1"/>
  <c r="D56" i="3"/>
  <c r="F56" i="3" s="1"/>
  <c r="D55" i="3"/>
  <c r="F55" i="3" s="1"/>
  <c r="D53" i="3"/>
  <c r="F53" i="3" s="1"/>
  <c r="D49" i="3"/>
  <c r="F49" i="3" s="1"/>
  <c r="D45" i="3"/>
  <c r="F45" i="3" s="1"/>
  <c r="D33" i="3"/>
  <c r="F33" i="3" s="1"/>
  <c r="D26" i="3"/>
  <c r="F26" i="3" s="1"/>
  <c r="D22" i="3"/>
  <c r="F22" i="3" s="1"/>
  <c r="D18" i="3"/>
  <c r="F18" i="3" s="1"/>
  <c r="D14" i="3"/>
  <c r="F14" i="3" s="1"/>
  <c r="D13" i="3"/>
  <c r="F13" i="3" s="1"/>
  <c r="D31" i="2"/>
  <c r="F31" i="2" s="1"/>
  <c r="D93" i="1"/>
  <c r="F93" i="1" s="1"/>
  <c r="D84" i="1"/>
  <c r="F84" i="1" s="1"/>
  <c r="D67" i="1"/>
  <c r="F67" i="1" s="1"/>
  <c r="D66" i="1"/>
  <c r="F66" i="1" s="1"/>
  <c r="D60" i="1"/>
  <c r="F60" i="1" s="1"/>
  <c r="D59" i="1"/>
  <c r="F59" i="1" s="1"/>
  <c r="D49" i="1"/>
  <c r="F49" i="1" s="1"/>
  <c r="D27" i="1"/>
  <c r="F27" i="1" s="1"/>
</calcChain>
</file>

<file path=xl/sharedStrings.xml><?xml version="1.0" encoding="utf-8"?>
<sst xmlns="http://schemas.openxmlformats.org/spreadsheetml/2006/main" count="1545" uniqueCount="471">
  <si>
    <t>HOSPITAL SAN NICOLAS - EMPRESA SOCIAL DEL ESTADO</t>
  </si>
  <si>
    <t>VERSALLES - VALLE</t>
  </si>
  <si>
    <t>NIT. 891.901.061-9</t>
  </si>
  <si>
    <t>MEDICAMENTOS</t>
  </si>
  <si>
    <t>Codigo Entidad</t>
  </si>
  <si>
    <t>Numero</t>
  </si>
  <si>
    <t>Descripcion</t>
  </si>
  <si>
    <t>Cantidad Presup</t>
  </si>
  <si>
    <t>Unidad Medida</t>
  </si>
  <si>
    <t>Modalidad Adqusicion</t>
  </si>
  <si>
    <t>FENITOINA</t>
  </si>
  <si>
    <t>AMPOLLA</t>
  </si>
  <si>
    <t>DIRECTA</t>
  </si>
  <si>
    <t>TABLETA</t>
  </si>
  <si>
    <t>NIFEDIPINO</t>
  </si>
  <si>
    <t xml:space="preserve">ISOSORBIDE DINITRATO </t>
  </si>
  <si>
    <t>CLONIDINA CLORHIDRATO</t>
  </si>
  <si>
    <t>VASELINA LIQUIDA</t>
  </si>
  <si>
    <t>FRASCO</t>
  </si>
  <si>
    <t>ALCOHOL GLICERINADO</t>
  </si>
  <si>
    <t>AGUA OXIGENADA</t>
  </si>
  <si>
    <t>FENOBARBITAL</t>
  </si>
  <si>
    <t>MIDAZOLAM</t>
  </si>
  <si>
    <t>OXITOCINA</t>
  </si>
  <si>
    <t>CLOPIDROGEL 75M</t>
  </si>
  <si>
    <t>NITROFURAZINA</t>
  </si>
  <si>
    <t>CREMA</t>
  </si>
  <si>
    <t>PENICILINA PROCAINICA 800,000</t>
  </si>
  <si>
    <t>CLOZAPINA 100MG</t>
  </si>
  <si>
    <t>MORFINA</t>
  </si>
  <si>
    <t>DIAZEPAM</t>
  </si>
  <si>
    <t>CLONAZEPAN 20MG</t>
  </si>
  <si>
    <t>JABON QUIRURGICO</t>
  </si>
  <si>
    <t>GALON</t>
  </si>
  <si>
    <t>GARHOX</t>
  </si>
  <si>
    <t>CEFTRIAXONA 1GR</t>
  </si>
  <si>
    <t>CIPROFLOXACINO X 500</t>
  </si>
  <si>
    <t>SALES REHIDRATANTES</t>
  </si>
  <si>
    <t>SOBRE</t>
  </si>
  <si>
    <t>CAPTOPRIL X 25 MG</t>
  </si>
  <si>
    <t>CAPTOPRIL X 50 MG</t>
  </si>
  <si>
    <t>PENICILINA X 5´000</t>
  </si>
  <si>
    <t>FLUIMUCIL</t>
  </si>
  <si>
    <t>GOTAS</t>
  </si>
  <si>
    <t>METHERGIN</t>
  </si>
  <si>
    <t>CLINDAMICINA</t>
  </si>
  <si>
    <t>DEXAMETASONA</t>
  </si>
  <si>
    <t>VITAMINA K</t>
  </si>
  <si>
    <t xml:space="preserve">GENTAMICINAS  OPTALMICA </t>
  </si>
  <si>
    <t>AMPICILINA X 1 GR</t>
  </si>
  <si>
    <t xml:space="preserve">ADRENALINA </t>
  </si>
  <si>
    <t>TRAMADOL X100mg</t>
  </si>
  <si>
    <t>AMPICILINA X 500</t>
  </si>
  <si>
    <t>TRAMADOL X50mg</t>
  </si>
  <si>
    <t>ACIDO ACETILSALICILICO</t>
  </si>
  <si>
    <t>DIPIRONA X 1 GR X2ML</t>
  </si>
  <si>
    <t>METOCARBAMOL</t>
  </si>
  <si>
    <t>AGUA ESTERIL X 5 ML</t>
  </si>
  <si>
    <t>AGUA ESTERIL X 10 ML</t>
  </si>
  <si>
    <t>HALOPIDOL</t>
  </si>
  <si>
    <t>DICLOFENACO</t>
  </si>
  <si>
    <t>AMIODARONA</t>
  </si>
  <si>
    <t>CEFRADINA</t>
  </si>
  <si>
    <t>FUROSEMIDA</t>
  </si>
  <si>
    <t>TERBUROP SOLUCION</t>
  </si>
  <si>
    <t>SULFATO DE MAGNESIO</t>
  </si>
  <si>
    <t xml:space="preserve">GENTAMICINAS X 80 </t>
  </si>
  <si>
    <t>PENICILINA X 1'000</t>
  </si>
  <si>
    <t>BETAMETASONA</t>
  </si>
  <si>
    <t>RANITIDINA</t>
  </si>
  <si>
    <t xml:space="preserve">DIPIRONA X 5 ML  </t>
  </si>
  <si>
    <t>HIDROCORTISONA</t>
  </si>
  <si>
    <t>METOCLOPRAMIDA</t>
  </si>
  <si>
    <t>ATROPINA  SULFATO</t>
  </si>
  <si>
    <t>TERBUTALINA  AMP. X 0,5 MG</t>
  </si>
  <si>
    <t>AMINOFILINA</t>
  </si>
  <si>
    <t xml:space="preserve">SULFADIACINA DE PLATA </t>
  </si>
  <si>
    <t>POTE</t>
  </si>
  <si>
    <t xml:space="preserve">ACETAMINOFEN JARABE </t>
  </si>
  <si>
    <t>OXACILINA</t>
  </si>
  <si>
    <t>ALCOHOL ANTISEP</t>
  </si>
  <si>
    <t>BUSCAPINA SIMPLE</t>
  </si>
  <si>
    <t xml:space="preserve">ACETAMINOFEN </t>
  </si>
  <si>
    <t>PENICILINA BENZATINICA X 2'400</t>
  </si>
  <si>
    <t>PENICILINA BENZATINICA X 1'200</t>
  </si>
  <si>
    <t>BUSCAPINA COMPUESTA</t>
  </si>
  <si>
    <t>GEL-CONDUGEL</t>
  </si>
  <si>
    <t>GELOFUCINE AL 4%</t>
  </si>
  <si>
    <t>DEXTROSA AL 10%</t>
  </si>
  <si>
    <t>BOLSA</t>
  </si>
  <si>
    <t>DEXTROSA AL 5%  SS</t>
  </si>
  <si>
    <t>SOLUCION HARTMAN</t>
  </si>
  <si>
    <t>SOLUCIÓN SALINA AL 9% x100 ML</t>
  </si>
  <si>
    <t>SOLUCIÓN SALINA AL 9%X500ml</t>
  </si>
  <si>
    <t>XILOCAINA JALEA</t>
  </si>
  <si>
    <t>TUBO</t>
  </si>
  <si>
    <t>YODOPOVIDONA  ESPUMA</t>
  </si>
  <si>
    <t>ROXICAINA 2% SIN EPINEFRIN</t>
  </si>
  <si>
    <t>AGUA DESTILADA</t>
  </si>
  <si>
    <t>IMPLEMENTOS SE ASEO</t>
  </si>
  <si>
    <t xml:space="preserve">PILA </t>
  </si>
  <si>
    <t>PAR</t>
  </si>
  <si>
    <t xml:space="preserve">BOMBILLO </t>
  </si>
  <si>
    <t>UNIDAD</t>
  </si>
  <si>
    <t>LIMPIAVIDRIO</t>
  </si>
  <si>
    <t>PILA CUADRADA</t>
  </si>
  <si>
    <t>CREMA LAVAPLAT</t>
  </si>
  <si>
    <t>LIMPIADOR DESINFECTANTE</t>
  </si>
  <si>
    <t>CLOROX</t>
  </si>
  <si>
    <t>CUBRERASGUÑO</t>
  </si>
  <si>
    <t xml:space="preserve">ESCOBA     </t>
  </si>
  <si>
    <t>GUANTES DE ASEO</t>
  </si>
  <si>
    <t>PARES</t>
  </si>
  <si>
    <t>SERVILLETAS</t>
  </si>
  <si>
    <t>GUSANILLO PARA BAÑO</t>
  </si>
  <si>
    <t>MINORA</t>
  </si>
  <si>
    <t>HOJA</t>
  </si>
  <si>
    <t>TOALLAS DESECHABLES</t>
  </si>
  <si>
    <t>PAQUETE</t>
  </si>
  <si>
    <t>TRAPEROS</t>
  </si>
  <si>
    <t xml:space="preserve">VASOS DESECHABLES </t>
  </si>
  <si>
    <t>AJAX</t>
  </si>
  <si>
    <t>TARRO</t>
  </si>
  <si>
    <t>DETERGENTE</t>
  </si>
  <si>
    <t>JABON DE TOCADOR</t>
  </si>
  <si>
    <t>JABON BARRA</t>
  </si>
  <si>
    <t>PAPEL  HIGIENICO</t>
  </si>
  <si>
    <t>ROLLO</t>
  </si>
  <si>
    <t>FABULOSO</t>
  </si>
  <si>
    <t>CEPILLO DE MANO</t>
  </si>
  <si>
    <t>CEPILLO DE PISO</t>
  </si>
  <si>
    <t>ESPONJA CON ESPUMA</t>
  </si>
  <si>
    <t>SABRA</t>
  </si>
  <si>
    <t>DISPOSITIVOS MEDICOS</t>
  </si>
  <si>
    <t>OXIGENO MEDICINAL</t>
  </si>
  <si>
    <t>METRO CUBICO</t>
  </si>
  <si>
    <t>EXTINTOR</t>
  </si>
  <si>
    <t>MANOMETRO</t>
  </si>
  <si>
    <t>REGULADOR DE OXIGENO</t>
  </si>
  <si>
    <t>CONTENEDOR REDONDO TAPA</t>
  </si>
  <si>
    <t>FONENDOSCOPIO</t>
  </si>
  <si>
    <t>PROLENE</t>
  </si>
  <si>
    <t>EQUIPO MACROGOTEO</t>
  </si>
  <si>
    <t>AGUJA HIPODERMICA</t>
  </si>
  <si>
    <t>CINTA TESTIGO</t>
  </si>
  <si>
    <t>JERINGAS X 3 ML</t>
  </si>
  <si>
    <t>JERINGAS X  1 ML</t>
  </si>
  <si>
    <t>GAROX</t>
  </si>
  <si>
    <t>JERINGAS X 5 ML</t>
  </si>
  <si>
    <t>JERINGAS X 10 ML</t>
  </si>
  <si>
    <t>JERINGAS X 20ML</t>
  </si>
  <si>
    <t>APLICADOR SIN ALGODÓN</t>
  </si>
  <si>
    <t>SONDA LEVIN</t>
  </si>
  <si>
    <t>SONDA NELATON</t>
  </si>
  <si>
    <t>CATHETER HEPARINIZADO</t>
  </si>
  <si>
    <t>GORRO DESECHABLE</t>
  </si>
  <si>
    <t>TUBO ENDOTRAQUEAL</t>
  </si>
  <si>
    <t>ANGIOCATH</t>
  </si>
  <si>
    <t>EQUIPO MICROGOTEO</t>
  </si>
  <si>
    <t>EQUIPO PERICRANEAL</t>
  </si>
  <si>
    <t>MICRONEBULIZADOR</t>
  </si>
  <si>
    <t>SUPERKIT ESPECULOS</t>
  </si>
  <si>
    <t>BURETROL</t>
  </si>
  <si>
    <t>APLICADORES</t>
  </si>
  <si>
    <t>BAJALENGUAS</t>
  </si>
  <si>
    <t>BISTURI CLINICO</t>
  </si>
  <si>
    <t>ESPARADRAPO</t>
  </si>
  <si>
    <t>TIRAS GLUCOMETER</t>
  </si>
  <si>
    <t>CAJA</t>
  </si>
  <si>
    <t>GUANTES QUIRURGICOS</t>
  </si>
  <si>
    <t>GUANTES ESTERIL</t>
  </si>
  <si>
    <t>SONDA FOLLEY</t>
  </si>
  <si>
    <t>PAPEL SULFITO</t>
  </si>
  <si>
    <t>CANULA DE OXIGENO PTRI</t>
  </si>
  <si>
    <t>CANULA NASAL</t>
  </si>
  <si>
    <t>MICROPORE</t>
  </si>
  <si>
    <t>GASA HOSPITALARIA</t>
  </si>
  <si>
    <t>TAPABOCAS</t>
  </si>
  <si>
    <t>VENDAS DE YESO 6X5</t>
  </si>
  <si>
    <t>CITOFIJADOR</t>
  </si>
  <si>
    <t>CANUNA DE OXIGENO PEDIATRICA</t>
  </si>
  <si>
    <t>VENDA ELASTICA</t>
  </si>
  <si>
    <t>PERICRANEAL</t>
  </si>
  <si>
    <t>BOLSAS RECOLECTORAS DE ORINA</t>
  </si>
  <si>
    <t>BATA DESECHABLE</t>
  </si>
  <si>
    <t>CURA REDONDA</t>
  </si>
  <si>
    <t>ALGODÓN</t>
  </si>
  <si>
    <t>PAPEL EKG EN Z SCHILLER AT</t>
  </si>
  <si>
    <t>GUIA O ESTILETE PARA ENTUBACION</t>
  </si>
  <si>
    <t>EQUIPO DE INFORMACION</t>
  </si>
  <si>
    <t>LICENCIA PARA WINDOWS</t>
  </si>
  <si>
    <t>FUENTE DE PODER</t>
  </si>
  <si>
    <t>DISCO DURO DE 500GB</t>
  </si>
  <si>
    <t>PLANTA TELEFONIICA</t>
  </si>
  <si>
    <t>KIT</t>
  </si>
  <si>
    <t>PROTECTOR DE LINEAS</t>
  </si>
  <si>
    <t>TELEFONO CONVENCIONAL</t>
  </si>
  <si>
    <t>TELEFONO INALAMBRICO</t>
  </si>
  <si>
    <t>INSUMOS ODONTOLOGICOS</t>
  </si>
  <si>
    <t>OXIDO DE ZINC</t>
  </si>
  <si>
    <t>ALGODÓN ODONTOLOGICO</t>
  </si>
  <si>
    <t>PAQUET</t>
  </si>
  <si>
    <t>RESINA FOTOCURADO</t>
  </si>
  <si>
    <t>ESPEJO DIN MANGO</t>
  </si>
  <si>
    <t>ROXICAINA AL 2% CARPULE</t>
  </si>
  <si>
    <t>EYECTOR</t>
  </si>
  <si>
    <t>CONOS DE GUTAPERCHA</t>
  </si>
  <si>
    <t>PIEDRA BLANCA PARA RESINA</t>
  </si>
  <si>
    <t>ESTUCHE</t>
  </si>
  <si>
    <t>VITREMER RECONSTRUCTOR 3 M</t>
  </si>
  <si>
    <t>SEDA DENTAL</t>
  </si>
  <si>
    <t>LIMAS ENDODONCIA</t>
  </si>
  <si>
    <t>PELICULA PERIAPICALES</t>
  </si>
  <si>
    <t>BANDA METALICA</t>
  </si>
  <si>
    <t>CEPILLOS PROFILAXIS</t>
  </si>
  <si>
    <t>FLUOR GEL</t>
  </si>
  <si>
    <t>CUBETA DOBLE FLUOR</t>
  </si>
  <si>
    <t>FRESAS</t>
  </si>
  <si>
    <t>ADHESIVO LOQUIDO</t>
  </si>
  <si>
    <t>CAPSULAS DE AMALGAMA</t>
  </si>
  <si>
    <t>IONOSIT</t>
  </si>
  <si>
    <t>ZONIDENT-HIPOCLORITO DE SODIO</t>
  </si>
  <si>
    <t>REVELADOR PLACA VACTERIANA</t>
  </si>
  <si>
    <t>REVELADOR Y FIJADOR</t>
  </si>
  <si>
    <t>HIDROXIDO DE CALCIO LIFE</t>
  </si>
  <si>
    <t>PORTA AMALGAMA</t>
  </si>
  <si>
    <t>EQUIPO DE SUTURA</t>
  </si>
  <si>
    <t>JABON QUIRURGICO ODONTOLOGICO</t>
  </si>
  <si>
    <t>AGUJA CARPULE</t>
  </si>
  <si>
    <t>AGUJA CURVA SUTURA</t>
  </si>
  <si>
    <t>GARHOCAINA TOPICA</t>
  </si>
  <si>
    <t>CEMENTO DE ZINC</t>
  </si>
  <si>
    <t>ANIOS DETERGENTE DESINFECTANTE</t>
  </si>
  <si>
    <t>CEMENTO DE GROSSMAN EUFAR</t>
  </si>
  <si>
    <t>DIAL A FLO</t>
  </si>
  <si>
    <t>YODOPOVIDONA BUCOFARINGEO</t>
  </si>
  <si>
    <t>CONTROL NORMAL PARA PT Y PPT</t>
  </si>
  <si>
    <t>SANGRE OCULTA EN MATERIA FECAL</t>
  </si>
  <si>
    <t>SANGRE CONTROL HEMATOLOGIA</t>
  </si>
  <si>
    <t>P.T.SOLUPLASTIN</t>
  </si>
  <si>
    <t xml:space="preserve">PLASMAS CTRL "N" </t>
  </si>
  <si>
    <t>DIATRO CLEANE</t>
  </si>
  <si>
    <t xml:space="preserve">PLASMAS CTRL "A" </t>
  </si>
  <si>
    <t>CREATININA CINETI</t>
  </si>
  <si>
    <t xml:space="preserve">BUFER WRIGTH </t>
  </si>
  <si>
    <t>EXTRAN ALCALINO</t>
  </si>
  <si>
    <t>COLORANTE WRIGHT SLUCION</t>
  </si>
  <si>
    <t>P.C.R/C.R TEST</t>
  </si>
  <si>
    <t xml:space="preserve">GLUCOSA </t>
  </si>
  <si>
    <t>TRIGLICERIDOS</t>
  </si>
  <si>
    <t>ALCOHOL ETILICO 96%</t>
  </si>
  <si>
    <t>ALCOHOL ACIDO</t>
  </si>
  <si>
    <t>TIRAS DE EXCEL ORINA</t>
  </si>
  <si>
    <t>UREA SALICILATO</t>
  </si>
  <si>
    <t>COLESTEROL TOTAL</t>
  </si>
  <si>
    <t>ANTICUAGULANTE</t>
  </si>
  <si>
    <t>ASPARTATE</t>
  </si>
  <si>
    <t>RT-7600+DILUENT</t>
  </si>
  <si>
    <t>TR-7600+CLEANER</t>
  </si>
  <si>
    <t>TR-7600+LISANTE</t>
  </si>
  <si>
    <t>FOSFATASA</t>
  </si>
  <si>
    <t>RT-7600+CONCENTRANTECLEANER</t>
  </si>
  <si>
    <t>FUSCINA</t>
  </si>
  <si>
    <t>SIGNO HCG PRUEBAS</t>
  </si>
  <si>
    <t>HDL COLESTEROL</t>
  </si>
  <si>
    <t>TRIAGE CARDIAC</t>
  </si>
  <si>
    <t>HIV I+II X2PBS</t>
  </si>
  <si>
    <t>TUBO AL VACIO DE VIDRIO</t>
  </si>
  <si>
    <t>LAMINA CUBRE OBJETO</t>
  </si>
  <si>
    <t>TUBO DE ENSAYO</t>
  </si>
  <si>
    <t>RECIPIENTE COPROLOGICO</t>
  </si>
  <si>
    <t>TUBOS EMATOCRITO</t>
  </si>
  <si>
    <t>MUESTRA COPROLOGICA</t>
  </si>
  <si>
    <t>FRASCO RECOLESCTOR DE ORINA</t>
  </si>
  <si>
    <t>TUBOS AL VACIO</t>
  </si>
  <si>
    <t>AGUJA VACUTAINER</t>
  </si>
  <si>
    <t>CINTA ENMASCARAR</t>
  </si>
  <si>
    <t>CINTA MAQUINA ELECTRICA</t>
  </si>
  <si>
    <t>CINTA TRANSPARENTE</t>
  </si>
  <si>
    <t>FORMAS CONTINUAS</t>
  </si>
  <si>
    <t>PEGA STIK</t>
  </si>
  <si>
    <t>LEGAJADOR AZ</t>
  </si>
  <si>
    <t>PAPEL X 75 GR OFICIO</t>
  </si>
  <si>
    <t>RESMA</t>
  </si>
  <si>
    <t>PAPEL SILUETA</t>
  </si>
  <si>
    <t>TIJERA</t>
  </si>
  <si>
    <t>PAPEL CARTA x 75GR</t>
  </si>
  <si>
    <t>REGLA</t>
  </si>
  <si>
    <t>ALMOHADILLA PARA SELLO</t>
  </si>
  <si>
    <t>LEGAJADOR PLASTICO</t>
  </si>
  <si>
    <t>GANCHOS PARA GRAPADORA</t>
  </si>
  <si>
    <t>MARCADOR PUNTA DELGADA</t>
  </si>
  <si>
    <t>LEGAJADOR COLGANTE PLASTICO</t>
  </si>
  <si>
    <t>PAPEL CONTAC</t>
  </si>
  <si>
    <t>METROS</t>
  </si>
  <si>
    <t>CLIPS</t>
  </si>
  <si>
    <t>LIBRO TAPA DURA</t>
  </si>
  <si>
    <t>SOBRES DE MANILA</t>
  </si>
  <si>
    <t>RESALTADOR</t>
  </si>
  <si>
    <t>SACAPUNTA</t>
  </si>
  <si>
    <t>BORRADOR NATA</t>
  </si>
  <si>
    <t>CORRECTOR LIQUIDO</t>
  </si>
  <si>
    <t>GANCHOS PARA LEGAJAR</t>
  </si>
  <si>
    <t>LAPIZ</t>
  </si>
  <si>
    <t>LAPICEROS</t>
  </si>
  <si>
    <t>BLOCK</t>
  </si>
  <si>
    <t>MARCADORES PERMANENTES</t>
  </si>
  <si>
    <t>COLORES 24 PAQ</t>
  </si>
  <si>
    <t>PAPEL BOND</t>
  </si>
  <si>
    <t>PLIEGO</t>
  </si>
  <si>
    <t>PAPEL PERIODICO</t>
  </si>
  <si>
    <t>CAJA ARCHIVO INACTIVO</t>
  </si>
  <si>
    <t>CD TDK</t>
  </si>
  <si>
    <t>KINBERLY</t>
  </si>
  <si>
    <t>CLIPS MARIPOSA</t>
  </si>
  <si>
    <t>CARTULINA</t>
  </si>
  <si>
    <t>PERFORADORA</t>
  </si>
  <si>
    <t>COSEDORA</t>
  </si>
  <si>
    <t>ROLLO PARA FAX</t>
  </si>
  <si>
    <t>TALINARIO REMICION URGENCIAS</t>
  </si>
  <si>
    <t>CONTROL DIARIO DE LIQUIDOS</t>
  </si>
  <si>
    <t>HOJAS RETIRO VOLUNTARIO</t>
  </si>
  <si>
    <t>FORMULARIOS MEDICO</t>
  </si>
  <si>
    <t>CARNET PROGRAMA HIPERTENSOS</t>
  </si>
  <si>
    <t>STIKERS LAMINAS PEGABLES</t>
  </si>
  <si>
    <t>VOLANTES IMPRESOS</t>
  </si>
  <si>
    <t>CARNET SISTEMA RESPIRATORIO</t>
  </si>
  <si>
    <t>HOJAS TRASLADO</t>
  </si>
  <si>
    <t>CARNET PLANIFICACION  FAMILIAR</t>
  </si>
  <si>
    <t>CARNET CRECIMIENTO Y DLLO</t>
  </si>
  <si>
    <t>CARNET CONTROL EPIDEMIOLOGICO</t>
  </si>
  <si>
    <t>HOJAS DE EVOLUCIÓN</t>
  </si>
  <si>
    <t>HOJAS AUTORIZACION DE RETIRO V</t>
  </si>
  <si>
    <t>NOTAS DE ENFERMERIA</t>
  </si>
  <si>
    <t>COMPROBANTE EGRESO</t>
  </si>
  <si>
    <t>TALONARIO</t>
  </si>
  <si>
    <t>JUEGOS CAUCHOS TIJERA</t>
  </si>
  <si>
    <t>CORREAS VEHICULO</t>
  </si>
  <si>
    <t>BATERIA</t>
  </si>
  <si>
    <t>ANILLOS EXOSTO</t>
  </si>
  <si>
    <t>BOLSAS PLASTICAS</t>
  </si>
  <si>
    <t>FALKEN</t>
  </si>
  <si>
    <t>LUBRISPRAY</t>
  </si>
  <si>
    <t>NIPLE CON TUERCA PARA CONECCION</t>
  </si>
  <si>
    <t>BOCIN</t>
  </si>
  <si>
    <t>PROPULSOR VEHICULO</t>
  </si>
  <si>
    <t>CILICONA PARA VEHICULO</t>
  </si>
  <si>
    <t>BALINERA</t>
  </si>
  <si>
    <t>LIQUIDO DE FRENOS</t>
  </si>
  <si>
    <t>ACEITE SUPER KOTE</t>
  </si>
  <si>
    <t>BUJA PALANCA</t>
  </si>
  <si>
    <t>MANGUERA CALEFACCION VEHICULOS</t>
  </si>
  <si>
    <t>CONJUNTO CLUTCH</t>
  </si>
  <si>
    <t>BARRA ESTABILIZADORA</t>
  </si>
  <si>
    <t>GRASA MOTUL</t>
  </si>
  <si>
    <t>PUNTILLAS</t>
  </si>
  <si>
    <t>RETENES</t>
  </si>
  <si>
    <t>CILIDRO FRENOS</t>
  </si>
  <si>
    <t>ARANDELAS</t>
  </si>
  <si>
    <t>PIN PASTILLAS</t>
  </si>
  <si>
    <t>BUJA BARRA</t>
  </si>
  <si>
    <t>GUAYA DE EMERGENCIA</t>
  </si>
  <si>
    <t>ROTULAS</t>
  </si>
  <si>
    <t>TERMINALES CONDVIT</t>
  </si>
  <si>
    <t>PISTIN MOTOR</t>
  </si>
  <si>
    <t>RADIADOR</t>
  </si>
  <si>
    <t>TRASNMICION</t>
  </si>
  <si>
    <t>FILTRO AIRE VEHICULO</t>
  </si>
  <si>
    <t>FILTRO GASOLINA PARA VEHICILO</t>
  </si>
  <si>
    <t>GUAYA VELOCIMETRO</t>
  </si>
  <si>
    <t>BOXTER PARA VEHICULO</t>
  </si>
  <si>
    <t>COCAS GRASERAS</t>
  </si>
  <si>
    <t>ABRASADEA PLASTICA UNIVERSAL</t>
  </si>
  <si>
    <t>BRAZO AXIAL D-MX</t>
  </si>
  <si>
    <t>TAPA PINADORA</t>
  </si>
  <si>
    <t>MANIJAS-VIDRIO</t>
  </si>
  <si>
    <t>BOMBA PARA FRENO</t>
  </si>
  <si>
    <t>TORNILLOS</t>
  </si>
  <si>
    <t>CUCETA</t>
  </si>
  <si>
    <t>DISCO CLUTCHES</t>
  </si>
  <si>
    <t>JUEGO DE PASTILLAS</t>
  </si>
  <si>
    <t>JUEGO</t>
  </si>
  <si>
    <t xml:space="preserve">LLANTAS </t>
  </si>
  <si>
    <t>POSRINOR</t>
  </si>
  <si>
    <t>SUTURAS</t>
  </si>
  <si>
    <t>TUERCA PINADORA</t>
  </si>
  <si>
    <t>ALCOHOL ACETONA GRAM 500ML</t>
  </si>
  <si>
    <t>AGUJA DESECHABLE</t>
  </si>
  <si>
    <t>PASTA PROFILAXIS</t>
  </si>
  <si>
    <t>GUANTES</t>
  </si>
  <si>
    <t>CINTA IMPRESORA</t>
  </si>
  <si>
    <t xml:space="preserve">GUANTE DESECHABLE </t>
  </si>
  <si>
    <t>DIPIRONA NAGNESICA 2,5ML</t>
  </si>
  <si>
    <t xml:space="preserve">PILA MEDIANA </t>
  </si>
  <si>
    <t>HUMIDIFICARO DESECHABLE</t>
  </si>
  <si>
    <t xml:space="preserve">LANCETAS </t>
  </si>
  <si>
    <t>JABON QUIRUGICO</t>
  </si>
  <si>
    <t>CLORURO DE SODIO NATROL</t>
  </si>
  <si>
    <t>CLORURO DE POTACIO KATROL</t>
  </si>
  <si>
    <t>LABETALOL</t>
  </si>
  <si>
    <t>MISOPROSTOL</t>
  </si>
  <si>
    <t>Cantidad Ejecutada</t>
  </si>
  <si>
    <t>CITOLOGIA</t>
  </si>
  <si>
    <t>HOJAS PROGRAMAS</t>
  </si>
  <si>
    <t>FACTURA COMPLETA</t>
  </si>
  <si>
    <t>DATOS ESTADISTICOS</t>
  </si>
  <si>
    <t>VALORACION CRECIMINTO NIÑOS</t>
  </si>
  <si>
    <t>VALORACION CRECIMINTO NIÑAS</t>
  </si>
  <si>
    <t xml:space="preserve">HISTORIA CLINICA ODONTOLOGICA </t>
  </si>
  <si>
    <t>CURVAS CRECIMIENTO NIÑO</t>
  </si>
  <si>
    <t>CURVAS CRECIMIENTO NIÑA</t>
  </si>
  <si>
    <t>INDICE MASA CORPORAL NOÑO</t>
  </si>
  <si>
    <t>INDICE MASA CORPORAL NOÑA</t>
  </si>
  <si>
    <t>CARNET CONTROL PRENATAL</t>
  </si>
  <si>
    <t>CARNET SALUD MENOR DE 7 AÑOS</t>
  </si>
  <si>
    <t xml:space="preserve">CARPETAS HISTORIA CLINICA </t>
  </si>
  <si>
    <t>TERMINAL DIRECCION RH</t>
  </si>
  <si>
    <t>TERMINAL DIRECCION LH</t>
  </si>
  <si>
    <t>RODILLO BOCIN DELANTERO EXTERNO</t>
  </si>
  <si>
    <t>RODILLO BOCIN DELANTERO INTERNO</t>
  </si>
  <si>
    <t xml:space="preserve">RETEN BOCIN DELNTERO </t>
  </si>
  <si>
    <t>BASE AMORTIGUADORA</t>
  </si>
  <si>
    <t>KIT CLUCH L2500</t>
  </si>
  <si>
    <t>SILICONA ULTRA GREY</t>
  </si>
  <si>
    <t>ACEITE CAJA 80W90</t>
  </si>
  <si>
    <t>ARREGLO PINTA PULSOR</t>
  </si>
  <si>
    <t>BRONCE SINCRONIZADOR</t>
  </si>
  <si>
    <t>PINES CINCRONIZASORES</t>
  </si>
  <si>
    <t>CUÑA SINCRONIZADORA</t>
  </si>
  <si>
    <t>RETEN PULSOR L-2300</t>
  </si>
  <si>
    <t>BOTIQUIN MORRAL YUMBO</t>
  </si>
  <si>
    <t xml:space="preserve">JUEGO DE PALETAS REFLECTIVAS </t>
  </si>
  <si>
    <t xml:space="preserve">CAJA DE VELOCIDADES </t>
  </si>
  <si>
    <t xml:space="preserve">PLATINAS DE ESPEJO </t>
  </si>
  <si>
    <t>BOMBA CLUCH</t>
  </si>
  <si>
    <t>ACEITE GALON</t>
  </si>
  <si>
    <t xml:space="preserve">SOPORTE DE CAJA </t>
  </si>
  <si>
    <t>CABLERIA</t>
  </si>
  <si>
    <t xml:space="preserve">FLOTADOR TANQUE DE GASOLINA </t>
  </si>
  <si>
    <t xml:space="preserve">TENSOR CORREA </t>
  </si>
  <si>
    <t xml:space="preserve">CORREA ALTERNADOR </t>
  </si>
  <si>
    <t xml:space="preserve">TERMINAL DIRECCION </t>
  </si>
  <si>
    <t>LICUADORA LUZ LED</t>
  </si>
  <si>
    <t>MAC 34-950M</t>
  </si>
  <si>
    <t>TANQUE PARA GASOLINA</t>
  </si>
  <si>
    <t>TROMPO REVERSA OPTRA</t>
  </si>
  <si>
    <t>ARANDELAS PINADORAS</t>
  </si>
  <si>
    <t>PUNTA CACHO DELANTERO</t>
  </si>
  <si>
    <t>FILTRO ACEITE</t>
  </si>
  <si>
    <t xml:space="preserve">COMBUSTIBLE </t>
  </si>
  <si>
    <t>ACEITE MOTOR</t>
  </si>
  <si>
    <t xml:space="preserve">RETEN EJE LEVAS </t>
  </si>
  <si>
    <t xml:space="preserve">BOMBA AGUA OPTRA </t>
  </si>
  <si>
    <t>RODILLO RUEDA TRASERA</t>
  </si>
  <si>
    <t>RODILLO RUEDA DELATERA</t>
  </si>
  <si>
    <t>PLAN DE COMPRAS AÑO 2014</t>
  </si>
  <si>
    <t>PLAN DE COMPRAS AÑO  2014</t>
  </si>
  <si>
    <t>Cantidad A Ejecut</t>
  </si>
  <si>
    <t>Cantidad A Ejec</t>
  </si>
  <si>
    <t>REPUESTOS</t>
  </si>
  <si>
    <t xml:space="preserve">PAPELERIA EMPRESA </t>
  </si>
  <si>
    <t xml:space="preserve">Cantidad A Ejeccutar </t>
  </si>
  <si>
    <t xml:space="preserve">INSUMOS QUIMICOS </t>
  </si>
  <si>
    <t>MATERIAL DE ESCRITORIO</t>
  </si>
  <si>
    <t xml:space="preserve">Cantidad A Ejecutar </t>
  </si>
  <si>
    <t>Cantidad A Ejecutar</t>
  </si>
  <si>
    <t>Cantida A Ejecutar</t>
  </si>
  <si>
    <t>CONSTANZA MANRIQUE RUIZ</t>
  </si>
  <si>
    <t>GERENTE E.S.E.</t>
  </si>
  <si>
    <t xml:space="preserve">CONSTANZA MANRIQUE RUIZ </t>
  </si>
  <si>
    <t xml:space="preserve">GERENTE E.S.E.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</si>
</sst>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rgb="FF00B050"/>
      <name val="Arial"/>
      <family val="2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5" tint="-0.4999847407452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00B0F0"/>
      <name val="Arial"/>
      <family val="2"/>
    </font>
    <font>
      <b/>
      <sz val="10"/>
      <color rgb="FFA02C8A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60497B"/>
      <name val="Arial"/>
      <family val="2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A02C8A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7" tint="-0.249977111117893"/>
      <name val="Arial"/>
      <family val="2"/>
    </font>
    <font>
      <b/>
      <sz val="9"/>
      <color rgb="FF60497B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rgb="FFC00000"/>
      <name val="Arial"/>
      <family val="2"/>
    </font>
    <font>
      <b/>
      <sz val="9"/>
      <color rgb="FF00B050"/>
      <name val="Arial"/>
      <family val="2"/>
    </font>
    <font>
      <b/>
      <sz val="8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00B050"/>
      <name val="Calibri"/>
      <family val="2"/>
      <scheme val="minor"/>
    </font>
    <font>
      <b/>
      <sz val="9"/>
      <color theme="5" tint="-0.499984740745262"/>
      <name val="Arial"/>
      <family val="2"/>
    </font>
    <font>
      <b/>
      <sz val="8"/>
      <color theme="7" tint="-0.249977111117893"/>
      <name val="Arial"/>
      <family val="2"/>
    </font>
    <font>
      <b/>
      <sz val="8"/>
      <color rgb="FF60497B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02C8A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vertical="center"/>
    </xf>
    <xf numFmtId="0" fontId="7" fillId="0" borderId="1" xfId="2" applyFont="1" applyFill="1" applyBorder="1" applyAlignment="1">
      <alignment horizontal="right" wrapText="1"/>
    </xf>
    <xf numFmtId="0" fontId="9" fillId="0" borderId="0" xfId="0" applyFont="1"/>
    <xf numFmtId="2" fontId="0" fillId="0" borderId="0" xfId="0" applyNumberFormat="1"/>
    <xf numFmtId="0" fontId="12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right" wrapText="1"/>
    </xf>
    <xf numFmtId="0" fontId="12" fillId="0" borderId="0" xfId="0" applyFont="1" applyFill="1" applyBorder="1" applyAlignment="1"/>
    <xf numFmtId="0" fontId="12" fillId="0" borderId="0" xfId="2" applyFont="1" applyFill="1" applyBorder="1" applyAlignment="1">
      <alignment horizontal="right" wrapText="1"/>
    </xf>
    <xf numFmtId="0" fontId="12" fillId="0" borderId="1" xfId="2" applyFont="1" applyFill="1" applyBorder="1" applyAlignment="1">
      <alignment horizontal="left" wrapText="1"/>
    </xf>
    <xf numFmtId="2" fontId="12" fillId="0" borderId="0" xfId="0" applyNumberFormat="1" applyFont="1"/>
    <xf numFmtId="2" fontId="14" fillId="0" borderId="0" xfId="2" applyNumberFormat="1" applyFont="1" applyFill="1" applyBorder="1" applyAlignment="1">
      <alignment horizontal="right" wrapText="1"/>
    </xf>
    <xf numFmtId="0" fontId="14" fillId="0" borderId="0" xfId="0" applyFont="1" applyFill="1" applyBorder="1" applyAlignment="1"/>
    <xf numFmtId="0" fontId="14" fillId="0" borderId="0" xfId="2" applyFont="1" applyFill="1" applyBorder="1" applyAlignment="1">
      <alignment horizontal="right" wrapText="1"/>
    </xf>
    <xf numFmtId="0" fontId="14" fillId="0" borderId="1" xfId="2" applyFont="1" applyFill="1" applyBorder="1" applyAlignment="1">
      <alignment horizontal="left" wrapText="1"/>
    </xf>
    <xf numFmtId="0" fontId="21" fillId="0" borderId="0" xfId="0" applyFont="1"/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8" fillId="11" borderId="2" xfId="2" applyFont="1" applyFill="1" applyBorder="1" applyAlignment="1">
      <alignment horizontal="center" vertical="center" wrapText="1"/>
    </xf>
    <xf numFmtId="0" fontId="22" fillId="11" borderId="2" xfId="2" applyFont="1" applyFill="1" applyBorder="1" applyAlignment="1">
      <alignment horizontal="center" vertical="center" wrapText="1"/>
    </xf>
    <xf numFmtId="2" fontId="8" fillId="11" borderId="2" xfId="2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right" wrapText="1"/>
    </xf>
    <xf numFmtId="0" fontId="16" fillId="0" borderId="2" xfId="0" applyFont="1" applyFill="1" applyBorder="1"/>
    <xf numFmtId="0" fontId="23" fillId="0" borderId="2" xfId="0" applyFont="1" applyFill="1" applyBorder="1"/>
    <xf numFmtId="2" fontId="16" fillId="0" borderId="2" xfId="0" applyNumberFormat="1" applyFont="1" applyFill="1" applyBorder="1"/>
    <xf numFmtId="0" fontId="16" fillId="0" borderId="2" xfId="0" applyFont="1" applyBorder="1" applyAlignment="1"/>
    <xf numFmtId="2" fontId="16" fillId="0" borderId="2" xfId="2" applyNumberFormat="1" applyFont="1" applyFill="1" applyBorder="1" applyAlignment="1">
      <alignment horizontal="right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8" fillId="11" borderId="8" xfId="2" applyFont="1" applyFill="1" applyBorder="1" applyAlignment="1">
      <alignment horizontal="center" vertical="center" wrapText="1"/>
    </xf>
    <xf numFmtId="0" fontId="8" fillId="11" borderId="9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right" wrapText="1"/>
    </xf>
    <xf numFmtId="0" fontId="16" fillId="0" borderId="9" xfId="0" applyFont="1" applyFill="1" applyBorder="1"/>
    <xf numFmtId="0" fontId="16" fillId="0" borderId="10" xfId="2" applyFont="1" applyFill="1" applyBorder="1" applyAlignment="1">
      <alignment horizontal="right" wrapText="1"/>
    </xf>
    <xf numFmtId="0" fontId="16" fillId="0" borderId="11" xfId="0" applyFont="1" applyFill="1" applyBorder="1"/>
    <xf numFmtId="0" fontId="23" fillId="0" borderId="11" xfId="0" applyFont="1" applyFill="1" applyBorder="1"/>
    <xf numFmtId="2" fontId="16" fillId="0" borderId="11" xfId="0" applyNumberFormat="1" applyFont="1" applyFill="1" applyBorder="1"/>
    <xf numFmtId="0" fontId="16" fillId="0" borderId="11" xfId="0" applyFont="1" applyBorder="1" applyAlignment="1"/>
    <xf numFmtId="2" fontId="16" fillId="0" borderId="11" xfId="2" applyNumberFormat="1" applyFont="1" applyFill="1" applyBorder="1" applyAlignment="1">
      <alignment horizontal="right" wrapText="1"/>
    </xf>
    <xf numFmtId="0" fontId="16" fillId="0" borderId="12" xfId="0" applyFont="1" applyFill="1" applyBorder="1"/>
    <xf numFmtId="0" fontId="23" fillId="0" borderId="2" xfId="2" applyFont="1" applyFill="1" applyBorder="1" applyAlignment="1">
      <alignment horizontal="left"/>
    </xf>
    <xf numFmtId="2" fontId="16" fillId="0" borderId="2" xfId="0" applyNumberFormat="1" applyFont="1" applyBorder="1"/>
    <xf numFmtId="0" fontId="16" fillId="0" borderId="2" xfId="0" applyFont="1" applyFill="1" applyBorder="1" applyAlignment="1"/>
    <xf numFmtId="0" fontId="17" fillId="0" borderId="2" xfId="2" applyFont="1" applyFill="1" applyBorder="1" applyAlignment="1">
      <alignment horizontal="right" wrapText="1"/>
    </xf>
    <xf numFmtId="0" fontId="24" fillId="0" borderId="2" xfId="2" applyFont="1" applyFill="1" applyBorder="1" applyAlignment="1">
      <alignment horizontal="left"/>
    </xf>
    <xf numFmtId="2" fontId="17" fillId="0" borderId="2" xfId="2" applyNumberFormat="1" applyFont="1" applyFill="1" applyBorder="1" applyAlignment="1">
      <alignment horizontal="right" wrapText="1"/>
    </xf>
    <xf numFmtId="0" fontId="16" fillId="0" borderId="9" xfId="2" applyFont="1" applyFill="1" applyBorder="1" applyAlignment="1">
      <alignment horizontal="left" wrapText="1"/>
    </xf>
    <xf numFmtId="0" fontId="17" fillId="0" borderId="8" xfId="2" applyFont="1" applyFill="1" applyBorder="1" applyAlignment="1">
      <alignment horizontal="right" wrapText="1"/>
    </xf>
    <xf numFmtId="0" fontId="17" fillId="0" borderId="9" xfId="2" applyFont="1" applyFill="1" applyBorder="1" applyAlignment="1">
      <alignment horizontal="left" wrapText="1"/>
    </xf>
    <xf numFmtId="0" fontId="23" fillId="0" borderId="2" xfId="2" quotePrefix="1" applyFont="1" applyFill="1" applyBorder="1" applyAlignment="1">
      <alignment horizontal="left"/>
    </xf>
    <xf numFmtId="0" fontId="17" fillId="0" borderId="2" xfId="0" applyFont="1" applyFill="1" applyBorder="1" applyAlignment="1"/>
    <xf numFmtId="0" fontId="16" fillId="0" borderId="11" xfId="2" applyFont="1" applyFill="1" applyBorder="1" applyAlignment="1">
      <alignment horizontal="right" wrapText="1"/>
    </xf>
    <xf numFmtId="0" fontId="23" fillId="0" borderId="11" xfId="2" applyFont="1" applyFill="1" applyBorder="1" applyAlignment="1">
      <alignment horizontal="left"/>
    </xf>
    <xf numFmtId="2" fontId="16" fillId="0" borderId="11" xfId="0" applyNumberFormat="1" applyFont="1" applyBorder="1"/>
    <xf numFmtId="0" fontId="16" fillId="0" borderId="11" xfId="0" applyFont="1" applyFill="1" applyBorder="1" applyAlignment="1"/>
    <xf numFmtId="0" fontId="16" fillId="0" borderId="12" xfId="2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8" fillId="10" borderId="2" xfId="2" applyFont="1" applyFill="1" applyBorder="1" applyAlignment="1">
      <alignment horizontal="center" vertical="center" wrapText="1"/>
    </xf>
    <xf numFmtId="2" fontId="8" fillId="10" borderId="2" xfId="2" applyNumberFormat="1" applyFont="1" applyFill="1" applyBorder="1" applyAlignment="1">
      <alignment horizontal="center" vertical="center" wrapText="1"/>
    </xf>
    <xf numFmtId="0" fontId="15" fillId="0" borderId="2" xfId="0" applyFont="1" applyBorder="1"/>
    <xf numFmtId="0" fontId="15" fillId="0" borderId="2" xfId="0" applyNumberFormat="1" applyFont="1" applyBorder="1"/>
    <xf numFmtId="2" fontId="15" fillId="0" borderId="2" xfId="0" applyNumberFormat="1" applyFont="1" applyBorder="1"/>
    <xf numFmtId="0" fontId="15" fillId="0" borderId="2" xfId="2" applyFont="1" applyFill="1" applyBorder="1" applyAlignment="1">
      <alignment horizontal="right" wrapText="1"/>
    </xf>
    <xf numFmtId="0" fontId="15" fillId="0" borderId="2" xfId="2" applyFont="1" applyFill="1" applyBorder="1" applyAlignment="1">
      <alignment horizontal="left"/>
    </xf>
    <xf numFmtId="2" fontId="15" fillId="0" borderId="2" xfId="2" applyNumberFormat="1" applyFont="1" applyFill="1" applyBorder="1" applyAlignment="1">
      <alignment horizontal="right" wrapText="1"/>
    </xf>
    <xf numFmtId="0" fontId="15" fillId="0" borderId="2" xfId="0" applyFont="1" applyFill="1" applyBorder="1" applyAlignment="1"/>
    <xf numFmtId="0" fontId="15" fillId="0" borderId="2" xfId="0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8" fillId="10" borderId="8" xfId="2" applyFont="1" applyFill="1" applyBorder="1" applyAlignment="1">
      <alignment horizontal="center" vertical="center" wrapText="1"/>
    </xf>
    <xf numFmtId="0" fontId="8" fillId="10" borderId="9" xfId="2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9" xfId="0" applyFont="1" applyBorder="1"/>
    <xf numFmtId="0" fontId="15" fillId="0" borderId="8" xfId="2" applyFont="1" applyFill="1" applyBorder="1" applyAlignment="1">
      <alignment horizontal="right" wrapText="1"/>
    </xf>
    <xf numFmtId="0" fontId="15" fillId="0" borderId="9" xfId="2" applyFont="1" applyFill="1" applyBorder="1" applyAlignment="1">
      <alignment horizontal="left" wrapText="1"/>
    </xf>
    <xf numFmtId="0" fontId="15" fillId="0" borderId="10" xfId="2" applyFont="1" applyFill="1" applyBorder="1" applyAlignment="1">
      <alignment horizontal="right" wrapText="1"/>
    </xf>
    <xf numFmtId="0" fontId="15" fillId="0" borderId="11" xfId="2" applyFont="1" applyFill="1" applyBorder="1" applyAlignment="1">
      <alignment horizontal="right" wrapText="1"/>
    </xf>
    <xf numFmtId="0" fontId="15" fillId="0" borderId="11" xfId="2" applyFont="1" applyFill="1" applyBorder="1" applyAlignment="1">
      <alignment horizontal="left"/>
    </xf>
    <xf numFmtId="2" fontId="15" fillId="0" borderId="11" xfId="2" applyNumberFormat="1" applyFont="1" applyFill="1" applyBorder="1" applyAlignment="1">
      <alignment horizontal="right" wrapText="1"/>
    </xf>
    <xf numFmtId="0" fontId="15" fillId="0" borderId="11" xfId="0" applyFont="1" applyBorder="1" applyAlignment="1"/>
    <xf numFmtId="2" fontId="15" fillId="0" borderId="11" xfId="0" applyNumberFormat="1" applyFont="1" applyBorder="1"/>
    <xf numFmtId="0" fontId="15" fillId="0" borderId="12" xfId="2" applyFont="1" applyFill="1" applyBorder="1" applyAlignment="1">
      <alignment horizontal="left" wrapText="1"/>
    </xf>
    <xf numFmtId="0" fontId="25" fillId="0" borderId="1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3" fillId="0" borderId="2" xfId="2" applyFont="1" applyFill="1" applyBorder="1" applyAlignment="1">
      <alignment horizontal="right" wrapText="1"/>
    </xf>
    <xf numFmtId="0" fontId="13" fillId="0" borderId="2" xfId="2" applyFont="1" applyFill="1" applyBorder="1" applyAlignment="1">
      <alignment horizontal="left"/>
    </xf>
    <xf numFmtId="2" fontId="13" fillId="0" borderId="2" xfId="2" applyNumberFormat="1" applyFont="1" applyFill="1" applyBorder="1" applyAlignment="1">
      <alignment horizontal="right" wrapText="1"/>
    </xf>
    <xf numFmtId="0" fontId="13" fillId="0" borderId="2" xfId="2" quotePrefix="1" applyFont="1" applyFill="1" applyBorder="1" applyAlignment="1">
      <alignment horizontal="left"/>
    </xf>
    <xf numFmtId="0" fontId="13" fillId="0" borderId="2" xfId="0" applyFont="1" applyBorder="1" applyAlignment="1"/>
    <xf numFmtId="2" fontId="13" fillId="0" borderId="2" xfId="0" applyNumberFormat="1" applyFont="1" applyBorder="1"/>
    <xf numFmtId="0" fontId="13" fillId="0" borderId="2" xfId="0" applyFont="1" applyFill="1" applyBorder="1" applyAlignment="1"/>
    <xf numFmtId="0" fontId="18" fillId="0" borderId="2" xfId="0" applyFont="1" applyBorder="1"/>
    <xf numFmtId="0" fontId="4" fillId="8" borderId="2" xfId="2" applyFont="1" applyFill="1" applyBorder="1" applyAlignment="1">
      <alignment horizontal="center" vertical="center" wrapText="1"/>
    </xf>
    <xf numFmtId="2" fontId="4" fillId="8" borderId="2" xfId="2" applyNumberFormat="1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right" wrapText="1"/>
    </xf>
    <xf numFmtId="0" fontId="13" fillId="0" borderId="14" xfId="2" applyFont="1" applyFill="1" applyBorder="1" applyAlignment="1">
      <alignment horizontal="left"/>
    </xf>
    <xf numFmtId="2" fontId="13" fillId="0" borderId="14" xfId="2" applyNumberFormat="1" applyFont="1" applyFill="1" applyBorder="1" applyAlignment="1">
      <alignment horizontal="right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9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right" wrapText="1"/>
    </xf>
    <xf numFmtId="0" fontId="13" fillId="0" borderId="9" xfId="2" applyFont="1" applyFill="1" applyBorder="1" applyAlignment="1">
      <alignment horizontal="left" wrapText="1"/>
    </xf>
    <xf numFmtId="0" fontId="13" fillId="0" borderId="10" xfId="2" applyFont="1" applyFill="1" applyBorder="1" applyAlignment="1">
      <alignment horizontal="right" wrapText="1"/>
    </xf>
    <xf numFmtId="0" fontId="13" fillId="0" borderId="11" xfId="2" applyFont="1" applyFill="1" applyBorder="1" applyAlignment="1">
      <alignment horizontal="right" wrapText="1"/>
    </xf>
    <xf numFmtId="0" fontId="13" fillId="0" borderId="11" xfId="2" applyFont="1" applyFill="1" applyBorder="1" applyAlignment="1">
      <alignment horizontal="left"/>
    </xf>
    <xf numFmtId="2" fontId="13" fillId="0" borderId="11" xfId="2" applyNumberFormat="1" applyFont="1" applyFill="1" applyBorder="1" applyAlignment="1">
      <alignment horizontal="right" wrapText="1"/>
    </xf>
    <xf numFmtId="0" fontId="13" fillId="0" borderId="12" xfId="2" applyFont="1" applyFill="1" applyBorder="1" applyAlignment="1">
      <alignment horizontal="left" wrapText="1"/>
    </xf>
    <xf numFmtId="0" fontId="13" fillId="0" borderId="18" xfId="2" applyFont="1" applyFill="1" applyBorder="1" applyAlignment="1">
      <alignment horizontal="right" wrapText="1"/>
    </xf>
    <xf numFmtId="0" fontId="13" fillId="0" borderId="19" xfId="2" applyFont="1" applyFill="1" applyBorder="1" applyAlignment="1">
      <alignment horizontal="left" wrapText="1"/>
    </xf>
    <xf numFmtId="0" fontId="18" fillId="0" borderId="11" xfId="0" applyFont="1" applyBorder="1"/>
    <xf numFmtId="0" fontId="13" fillId="0" borderId="11" xfId="0" applyFont="1" applyBorder="1" applyAlignment="1"/>
    <xf numFmtId="0" fontId="14" fillId="0" borderId="2" xfId="2" applyFont="1" applyFill="1" applyBorder="1" applyAlignment="1">
      <alignment horizontal="right" wrapText="1"/>
    </xf>
    <xf numFmtId="0" fontId="14" fillId="0" borderId="2" xfId="2" applyFont="1" applyFill="1" applyBorder="1" applyAlignment="1">
      <alignment horizontal="left"/>
    </xf>
    <xf numFmtId="2" fontId="14" fillId="0" borderId="2" xfId="2" applyNumberFormat="1" applyFont="1" applyFill="1" applyBorder="1" applyAlignment="1">
      <alignment horizontal="right" wrapText="1"/>
    </xf>
    <xf numFmtId="0" fontId="14" fillId="0" borderId="2" xfId="0" applyFont="1" applyBorder="1" applyAlignment="1"/>
    <xf numFmtId="0" fontId="14" fillId="0" borderId="2" xfId="2" quotePrefix="1" applyFont="1" applyFill="1" applyBorder="1" applyAlignment="1">
      <alignment horizontal="left"/>
    </xf>
    <xf numFmtId="0" fontId="4" fillId="9" borderId="2" xfId="2" applyFont="1" applyFill="1" applyBorder="1" applyAlignment="1">
      <alignment horizontal="center" vertical="center" wrapText="1"/>
    </xf>
    <xf numFmtId="2" fontId="4" fillId="9" borderId="2" xfId="2" applyNumberFormat="1" applyFont="1" applyFill="1" applyBorder="1" applyAlignment="1">
      <alignment horizontal="center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9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right" wrapText="1"/>
    </xf>
    <xf numFmtId="0" fontId="14" fillId="0" borderId="9" xfId="2" applyFont="1" applyFill="1" applyBorder="1" applyAlignment="1">
      <alignment horizontal="left" wrapText="1"/>
    </xf>
    <xf numFmtId="0" fontId="14" fillId="0" borderId="10" xfId="2" applyFont="1" applyFill="1" applyBorder="1" applyAlignment="1">
      <alignment horizontal="right" wrapText="1"/>
    </xf>
    <xf numFmtId="0" fontId="14" fillId="0" borderId="11" xfId="2" applyFont="1" applyFill="1" applyBorder="1" applyAlignment="1">
      <alignment horizontal="right" wrapText="1"/>
    </xf>
    <xf numFmtId="0" fontId="14" fillId="0" borderId="11" xfId="2" applyFont="1" applyFill="1" applyBorder="1" applyAlignment="1">
      <alignment horizontal="left"/>
    </xf>
    <xf numFmtId="2" fontId="14" fillId="0" borderId="11" xfId="2" applyNumberFormat="1" applyFont="1" applyFill="1" applyBorder="1" applyAlignment="1">
      <alignment horizontal="right" wrapText="1"/>
    </xf>
    <xf numFmtId="0" fontId="14" fillId="0" borderId="11" xfId="0" applyFont="1" applyBorder="1" applyAlignment="1"/>
    <xf numFmtId="0" fontId="14" fillId="0" borderId="12" xfId="2" applyFont="1" applyFill="1" applyBorder="1" applyAlignment="1">
      <alignment horizontal="left" wrapText="1"/>
    </xf>
    <xf numFmtId="0" fontId="26" fillId="9" borderId="2" xfId="2" applyFont="1" applyFill="1" applyBorder="1" applyAlignment="1">
      <alignment horizontal="center" vertical="center" wrapText="1"/>
    </xf>
    <xf numFmtId="2" fontId="26" fillId="9" borderId="2" xfId="2" applyNumberFormat="1" applyFont="1" applyFill="1" applyBorder="1" applyAlignment="1">
      <alignment horizontal="center" vertical="center" wrapText="1"/>
    </xf>
    <xf numFmtId="0" fontId="26" fillId="9" borderId="8" xfId="2" applyFont="1" applyFill="1" applyBorder="1" applyAlignment="1">
      <alignment horizontal="center" vertical="center" wrapText="1"/>
    </xf>
    <xf numFmtId="0" fontId="26" fillId="9" borderId="9" xfId="2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11" fillId="0" borderId="2" xfId="2" applyFont="1" applyFill="1" applyBorder="1" applyAlignment="1">
      <alignment horizontal="right" wrapText="1"/>
    </xf>
    <xf numFmtId="0" fontId="11" fillId="0" borderId="2" xfId="2" applyFont="1" applyFill="1" applyBorder="1" applyAlignment="1">
      <alignment horizontal="left"/>
    </xf>
    <xf numFmtId="2" fontId="11" fillId="0" borderId="2" xfId="2" applyNumberFormat="1" applyFont="1" applyFill="1" applyBorder="1" applyAlignment="1">
      <alignment horizontal="right" wrapText="1"/>
    </xf>
    <xf numFmtId="0" fontId="11" fillId="0" borderId="2" xfId="0" applyFont="1" applyBorder="1" applyAlignment="1"/>
    <xf numFmtId="2" fontId="11" fillId="0" borderId="2" xfId="0" applyNumberFormat="1" applyFont="1" applyBorder="1" applyAlignment="1"/>
    <xf numFmtId="0" fontId="11" fillId="0" borderId="8" xfId="2" applyFont="1" applyFill="1" applyBorder="1" applyAlignment="1">
      <alignment horizontal="right" wrapText="1"/>
    </xf>
    <xf numFmtId="0" fontId="11" fillId="0" borderId="9" xfId="2" applyFont="1" applyFill="1" applyBorder="1" applyAlignment="1">
      <alignment horizontal="left" wrapText="1"/>
    </xf>
    <xf numFmtId="0" fontId="11" fillId="0" borderId="10" xfId="2" applyFont="1" applyFill="1" applyBorder="1" applyAlignment="1">
      <alignment horizontal="right" wrapText="1"/>
    </xf>
    <xf numFmtId="0" fontId="11" fillId="0" borderId="11" xfId="2" applyFont="1" applyFill="1" applyBorder="1" applyAlignment="1">
      <alignment horizontal="right" wrapText="1"/>
    </xf>
    <xf numFmtId="0" fontId="11" fillId="0" borderId="11" xfId="2" applyFont="1" applyFill="1" applyBorder="1" applyAlignment="1">
      <alignment horizontal="left"/>
    </xf>
    <xf numFmtId="2" fontId="11" fillId="0" borderId="11" xfId="2" applyNumberFormat="1" applyFont="1" applyFill="1" applyBorder="1" applyAlignment="1">
      <alignment horizontal="right" wrapText="1"/>
    </xf>
    <xf numFmtId="0" fontId="11" fillId="0" borderId="11" xfId="0" applyFont="1" applyBorder="1" applyAlignment="1"/>
    <xf numFmtId="2" fontId="11" fillId="0" borderId="11" xfId="0" applyNumberFormat="1" applyFont="1" applyBorder="1" applyAlignment="1"/>
    <xf numFmtId="0" fontId="11" fillId="0" borderId="12" xfId="2" applyFont="1" applyFill="1" applyBorder="1" applyAlignment="1">
      <alignment horizontal="left" wrapText="1"/>
    </xf>
    <xf numFmtId="0" fontId="8" fillId="5" borderId="2" xfId="2" applyFont="1" applyFill="1" applyBorder="1" applyAlignment="1">
      <alignment horizontal="center" vertical="center" wrapText="1"/>
    </xf>
    <xf numFmtId="2" fontId="8" fillId="5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right" wrapText="1"/>
    </xf>
    <xf numFmtId="0" fontId="10" fillId="0" borderId="2" xfId="2" applyFont="1" applyFill="1" applyBorder="1" applyAlignment="1">
      <alignment horizontal="left"/>
    </xf>
    <xf numFmtId="2" fontId="10" fillId="0" borderId="2" xfId="2" applyNumberFormat="1" applyFont="1" applyFill="1" applyBorder="1" applyAlignment="1">
      <alignment horizontal="right" wrapText="1"/>
    </xf>
    <xf numFmtId="0" fontId="10" fillId="0" borderId="2" xfId="0" applyFont="1" applyBorder="1" applyAlignment="1"/>
    <xf numFmtId="2" fontId="10" fillId="0" borderId="2" xfId="2" applyNumberFormat="1" applyFont="1" applyFill="1" applyBorder="1" applyAlignment="1">
      <alignment horizontal="left"/>
    </xf>
    <xf numFmtId="0" fontId="10" fillId="0" borderId="2" xfId="0" applyFont="1" applyFill="1" applyBorder="1" applyAlignment="1"/>
    <xf numFmtId="2" fontId="10" fillId="0" borderId="2" xfId="0" applyNumberFormat="1" applyFont="1" applyBorder="1"/>
    <xf numFmtId="0" fontId="10" fillId="0" borderId="2" xfId="2" quotePrefix="1" applyFont="1" applyFill="1" applyBorder="1" applyAlignment="1">
      <alignment horizontal="left"/>
    </xf>
    <xf numFmtId="164" fontId="10" fillId="0" borderId="2" xfId="2" applyNumberFormat="1" applyFont="1" applyFill="1" applyBorder="1" applyAlignment="1">
      <alignment horizontal="right" wrapText="1"/>
    </xf>
    <xf numFmtId="0" fontId="10" fillId="3" borderId="2" xfId="2" applyFont="1" applyFill="1" applyBorder="1" applyAlignment="1">
      <alignment horizontal="right" wrapText="1"/>
    </xf>
    <xf numFmtId="0" fontId="10" fillId="3" borderId="2" xfId="2" applyFont="1" applyFill="1" applyBorder="1" applyAlignment="1">
      <alignment horizontal="left"/>
    </xf>
    <xf numFmtId="2" fontId="10" fillId="0" borderId="2" xfId="2" quotePrefix="1" applyNumberFormat="1" applyFont="1" applyFill="1" applyBorder="1" applyAlignment="1">
      <alignment horizontal="right" wrapText="1"/>
    </xf>
    <xf numFmtId="0" fontId="8" fillId="5" borderId="8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right" wrapText="1"/>
    </xf>
    <xf numFmtId="0" fontId="10" fillId="0" borderId="9" xfId="2" applyFont="1" applyFill="1" applyBorder="1" applyAlignment="1">
      <alignment horizontal="left" wrapText="1"/>
    </xf>
    <xf numFmtId="0" fontId="10" fillId="3" borderId="8" xfId="2" applyFont="1" applyFill="1" applyBorder="1" applyAlignment="1">
      <alignment horizontal="right" wrapText="1"/>
    </xf>
    <xf numFmtId="0" fontId="10" fillId="3" borderId="9" xfId="2" applyFont="1" applyFill="1" applyBorder="1" applyAlignment="1">
      <alignment horizontal="left" wrapText="1"/>
    </xf>
    <xf numFmtId="0" fontId="10" fillId="0" borderId="10" xfId="2" applyFont="1" applyFill="1" applyBorder="1" applyAlignment="1">
      <alignment horizontal="right" wrapText="1"/>
    </xf>
    <xf numFmtId="0" fontId="10" fillId="0" borderId="11" xfId="2" applyFont="1" applyFill="1" applyBorder="1" applyAlignment="1">
      <alignment horizontal="right" wrapText="1"/>
    </xf>
    <xf numFmtId="0" fontId="10" fillId="0" borderId="11" xfId="2" applyFont="1" applyFill="1" applyBorder="1" applyAlignment="1">
      <alignment horizontal="left"/>
    </xf>
    <xf numFmtId="2" fontId="10" fillId="0" borderId="11" xfId="2" applyNumberFormat="1" applyFont="1" applyFill="1" applyBorder="1" applyAlignment="1">
      <alignment horizontal="right" wrapText="1"/>
    </xf>
    <xf numFmtId="0" fontId="10" fillId="0" borderId="11" xfId="0" applyFont="1" applyBorder="1" applyAlignment="1"/>
    <xf numFmtId="2" fontId="10" fillId="0" borderId="11" xfId="2" applyNumberFormat="1" applyFont="1" applyFill="1" applyBorder="1" applyAlignment="1">
      <alignment horizontal="left"/>
    </xf>
    <xf numFmtId="0" fontId="10" fillId="0" borderId="12" xfId="2" applyFont="1" applyFill="1" applyBorder="1" applyAlignment="1">
      <alignment horizontal="left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7" borderId="2" xfId="2" applyFont="1" applyFill="1" applyBorder="1" applyAlignment="1">
      <alignment horizontal="center" vertical="center" wrapText="1"/>
    </xf>
    <xf numFmtId="2" fontId="4" fillId="7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right" wrapText="1"/>
    </xf>
    <xf numFmtId="0" fontId="12" fillId="0" borderId="2" xfId="2" applyFont="1" applyFill="1" applyBorder="1" applyAlignment="1">
      <alignment horizontal="left"/>
    </xf>
    <xf numFmtId="2" fontId="12" fillId="0" borderId="2" xfId="2" applyNumberFormat="1" applyFont="1" applyFill="1" applyBorder="1" applyAlignment="1">
      <alignment horizontal="right" wrapText="1"/>
    </xf>
    <xf numFmtId="0" fontId="12" fillId="0" borderId="2" xfId="0" applyFont="1" applyBorder="1" applyAlignment="1"/>
    <xf numFmtId="2" fontId="12" fillId="0" borderId="2" xfId="2" applyNumberFormat="1" applyFont="1" applyFill="1" applyBorder="1" applyAlignment="1">
      <alignment horizontal="left"/>
    </xf>
    <xf numFmtId="0" fontId="12" fillId="0" borderId="2" xfId="0" applyFont="1" applyFill="1" applyBorder="1" applyAlignment="1"/>
    <xf numFmtId="2" fontId="12" fillId="0" borderId="2" xfId="0" applyNumberFormat="1" applyFont="1" applyBorder="1"/>
    <xf numFmtId="0" fontId="12" fillId="0" borderId="2" xfId="2" quotePrefix="1" applyFont="1" applyFill="1" applyBorder="1" applyAlignment="1">
      <alignment horizontal="left"/>
    </xf>
    <xf numFmtId="0" fontId="4" fillId="7" borderId="8" xfId="2" applyFont="1" applyFill="1" applyBorder="1" applyAlignment="1">
      <alignment horizontal="center" vertical="center" wrapText="1"/>
    </xf>
    <xf numFmtId="0" fontId="4" fillId="7" borderId="9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right" wrapText="1"/>
    </xf>
    <xf numFmtId="0" fontId="12" fillId="0" borderId="9" xfId="2" applyFont="1" applyFill="1" applyBorder="1" applyAlignment="1">
      <alignment horizontal="left" wrapText="1"/>
    </xf>
    <xf numFmtId="0" fontId="12" fillId="0" borderId="10" xfId="2" applyFont="1" applyFill="1" applyBorder="1" applyAlignment="1">
      <alignment horizontal="right" wrapText="1"/>
    </xf>
    <xf numFmtId="0" fontId="12" fillId="0" borderId="11" xfId="2" applyFont="1" applyFill="1" applyBorder="1" applyAlignment="1">
      <alignment horizontal="right" wrapText="1"/>
    </xf>
    <xf numFmtId="0" fontId="12" fillId="0" borderId="11" xfId="2" applyFont="1" applyFill="1" applyBorder="1" applyAlignment="1">
      <alignment horizontal="left"/>
    </xf>
    <xf numFmtId="2" fontId="12" fillId="0" borderId="11" xfId="2" applyNumberFormat="1" applyFont="1" applyFill="1" applyBorder="1" applyAlignment="1">
      <alignment horizontal="right" wrapText="1"/>
    </xf>
    <xf numFmtId="0" fontId="12" fillId="0" borderId="11" xfId="0" applyFont="1" applyBorder="1" applyAlignment="1"/>
    <xf numFmtId="2" fontId="12" fillId="0" borderId="11" xfId="2" applyNumberFormat="1" applyFont="1" applyFill="1" applyBorder="1" applyAlignment="1">
      <alignment horizontal="left"/>
    </xf>
    <xf numFmtId="0" fontId="12" fillId="0" borderId="12" xfId="2" applyFont="1" applyFill="1" applyBorder="1" applyAlignment="1">
      <alignment horizontal="left" wrapText="1"/>
    </xf>
    <xf numFmtId="2" fontId="12" fillId="0" borderId="11" xfId="0" applyNumberFormat="1" applyFont="1" applyBorder="1"/>
    <xf numFmtId="0" fontId="12" fillId="0" borderId="11" xfId="0" applyFont="1" applyFill="1" applyBorder="1" applyAlignment="1"/>
    <xf numFmtId="0" fontId="4" fillId="2" borderId="2" xfId="2" applyFont="1" applyFill="1" applyBorder="1" applyAlignment="1">
      <alignment vertical="center" wrapText="1"/>
    </xf>
    <xf numFmtId="2" fontId="4" fillId="2" borderId="2" xfId="2" applyNumberFormat="1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horizontal="left"/>
    </xf>
    <xf numFmtId="2" fontId="2" fillId="0" borderId="2" xfId="0" applyNumberFormat="1" applyFont="1" applyFill="1" applyBorder="1" applyAlignment="1"/>
    <xf numFmtId="0" fontId="2" fillId="0" borderId="2" xfId="0" applyFont="1" applyBorder="1" applyAlignment="1"/>
    <xf numFmtId="2" fontId="19" fillId="0" borderId="2" xfId="0" applyNumberFormat="1" applyFont="1" applyBorder="1"/>
    <xf numFmtId="0" fontId="4" fillId="2" borderId="8" xfId="2" applyFont="1" applyFill="1" applyBorder="1" applyAlignment="1">
      <alignment vertical="center" wrapText="1"/>
    </xf>
    <xf numFmtId="0" fontId="4" fillId="2" borderId="9" xfId="2" applyFont="1" applyFill="1" applyBorder="1" applyAlignment="1">
      <alignment vertical="center" wrapText="1"/>
    </xf>
    <xf numFmtId="0" fontId="2" fillId="0" borderId="8" xfId="2" applyFont="1" applyFill="1" applyBorder="1" applyAlignment="1">
      <alignment horizontal="right" wrapText="1"/>
    </xf>
    <xf numFmtId="0" fontId="2" fillId="0" borderId="9" xfId="2" applyFont="1" applyFill="1" applyBorder="1" applyAlignment="1">
      <alignment horizontal="left" wrapText="1"/>
    </xf>
    <xf numFmtId="0" fontId="2" fillId="0" borderId="10" xfId="2" applyFont="1" applyFill="1" applyBorder="1" applyAlignment="1">
      <alignment horizontal="right" wrapText="1"/>
    </xf>
    <xf numFmtId="0" fontId="2" fillId="0" borderId="11" xfId="2" applyFont="1" applyFill="1" applyBorder="1" applyAlignment="1">
      <alignment horizontal="right" wrapText="1"/>
    </xf>
    <xf numFmtId="0" fontId="2" fillId="0" borderId="11" xfId="2" applyFont="1" applyFill="1" applyBorder="1" applyAlignment="1">
      <alignment horizontal="left"/>
    </xf>
    <xf numFmtId="2" fontId="19" fillId="0" borderId="11" xfId="0" applyNumberFormat="1" applyFont="1" applyBorder="1"/>
    <xf numFmtId="0" fontId="2" fillId="0" borderId="11" xfId="0" applyFont="1" applyBorder="1" applyAlignment="1"/>
    <xf numFmtId="2" fontId="2" fillId="0" borderId="11" xfId="0" applyNumberFormat="1" applyFont="1" applyFill="1" applyBorder="1" applyAlignment="1"/>
    <xf numFmtId="0" fontId="2" fillId="0" borderId="12" xfId="2" applyFont="1" applyFill="1" applyBorder="1" applyAlignment="1">
      <alignment horizontal="left" wrapText="1"/>
    </xf>
    <xf numFmtId="0" fontId="2" fillId="0" borderId="6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left"/>
    </xf>
    <xf numFmtId="2" fontId="2" fillId="0" borderId="0" xfId="2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2" fontId="2" fillId="0" borderId="0" xfId="0" applyNumberFormat="1" applyFont="1" applyFill="1" applyBorder="1" applyAlignment="1"/>
    <xf numFmtId="0" fontId="2" fillId="0" borderId="7" xfId="2" applyFont="1" applyFill="1" applyBorder="1" applyAlignment="1">
      <alignment horizontal="left" wrapText="1"/>
    </xf>
    <xf numFmtId="0" fontId="0" fillId="0" borderId="0" xfId="0" applyBorder="1"/>
    <xf numFmtId="0" fontId="10" fillId="0" borderId="0" xfId="2" applyFont="1" applyFill="1" applyBorder="1" applyAlignment="1">
      <alignment horizontal="right" wrapText="1"/>
    </xf>
    <xf numFmtId="0" fontId="10" fillId="0" borderId="0" xfId="2" applyFont="1" applyFill="1" applyBorder="1" applyAlignment="1">
      <alignment horizontal="left"/>
    </xf>
    <xf numFmtId="2" fontId="10" fillId="0" borderId="0" xfId="2" applyNumberFormat="1" applyFont="1" applyFill="1" applyBorder="1" applyAlignment="1">
      <alignment horizontal="right" wrapText="1"/>
    </xf>
    <xf numFmtId="0" fontId="10" fillId="0" borderId="0" xfId="0" applyFont="1" applyBorder="1" applyAlignment="1"/>
    <xf numFmtId="2" fontId="10" fillId="0" borderId="0" xfId="2" applyNumberFormat="1" applyFont="1" applyFill="1" applyBorder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0" fontId="8" fillId="5" borderId="18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2" fontId="8" fillId="5" borderId="14" xfId="2" applyNumberFormat="1" applyFont="1" applyFill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0" xfId="0" applyFont="1" applyBorder="1"/>
    <xf numFmtId="0" fontId="4" fillId="6" borderId="23" xfId="2" applyFont="1" applyFill="1" applyBorder="1" applyAlignment="1">
      <alignment horizontal="center"/>
    </xf>
    <xf numFmtId="0" fontId="4" fillId="6" borderId="24" xfId="2" applyFont="1" applyFill="1" applyBorder="1" applyAlignment="1">
      <alignment horizontal="center"/>
    </xf>
    <xf numFmtId="2" fontId="4" fillId="6" borderId="24" xfId="2" applyNumberFormat="1" applyFont="1" applyFill="1" applyBorder="1" applyAlignment="1">
      <alignment horizontal="center"/>
    </xf>
    <xf numFmtId="0" fontId="4" fillId="6" borderId="25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left"/>
    </xf>
    <xf numFmtId="2" fontId="12" fillId="0" borderId="0" xfId="2" applyNumberFormat="1" applyFont="1" applyFill="1" applyBorder="1" applyAlignment="1">
      <alignment horizontal="right" wrapText="1"/>
    </xf>
    <xf numFmtId="0" fontId="12" fillId="0" borderId="0" xfId="0" applyFont="1" applyBorder="1" applyAlignment="1"/>
    <xf numFmtId="2" fontId="12" fillId="0" borderId="0" xfId="2" applyNumberFormat="1" applyFont="1" applyFill="1" applyBorder="1" applyAlignment="1">
      <alignment horizontal="left"/>
    </xf>
    <xf numFmtId="0" fontId="12" fillId="0" borderId="0" xfId="2" applyFont="1" applyFill="1" applyBorder="1" applyAlignment="1">
      <alignment horizontal="left" wrapText="1"/>
    </xf>
    <xf numFmtId="0" fontId="20" fillId="0" borderId="0" xfId="0" applyFont="1" applyBorder="1" applyAlignment="1"/>
    <xf numFmtId="0" fontId="13" fillId="0" borderId="0" xfId="2" applyFont="1" applyFill="1" applyBorder="1" applyAlignment="1">
      <alignment horizontal="right" wrapText="1"/>
    </xf>
    <xf numFmtId="0" fontId="13" fillId="0" borderId="0" xfId="2" applyFont="1" applyFill="1" applyBorder="1" applyAlignment="1">
      <alignment horizontal="left"/>
    </xf>
    <xf numFmtId="2" fontId="13" fillId="0" borderId="0" xfId="2" applyNumberFormat="1" applyFont="1" applyFill="1" applyBorder="1" applyAlignment="1">
      <alignment horizontal="right" wrapText="1"/>
    </xf>
    <xf numFmtId="0" fontId="13" fillId="0" borderId="0" xfId="2" applyFont="1" applyFill="1" applyBorder="1" applyAlignment="1">
      <alignment horizontal="left" wrapText="1"/>
    </xf>
    <xf numFmtId="0" fontId="16" fillId="0" borderId="0" xfId="2" applyFont="1" applyFill="1" applyBorder="1" applyAlignment="1">
      <alignment horizontal="right" wrapText="1"/>
    </xf>
    <xf numFmtId="0" fontId="23" fillId="0" borderId="0" xfId="2" applyFont="1" applyFill="1" applyBorder="1" applyAlignment="1">
      <alignment horizontal="left"/>
    </xf>
    <xf numFmtId="2" fontId="16" fillId="0" borderId="0" xfId="0" applyNumberFormat="1" applyFont="1" applyBorder="1"/>
    <xf numFmtId="0" fontId="16" fillId="0" borderId="0" xfId="0" applyFont="1" applyFill="1" applyBorder="1" applyAlignment="1"/>
    <xf numFmtId="2" fontId="16" fillId="0" borderId="0" xfId="2" applyNumberFormat="1" applyFont="1" applyFill="1" applyBorder="1" applyAlignment="1">
      <alignment horizontal="right" wrapText="1"/>
    </xf>
    <xf numFmtId="0" fontId="16" fillId="0" borderId="0" xfId="2" applyFont="1" applyFill="1" applyBorder="1" applyAlignment="1">
      <alignment horizontal="left" wrapText="1"/>
    </xf>
    <xf numFmtId="0" fontId="16" fillId="0" borderId="0" xfId="0" applyFont="1" applyFill="1" applyBorder="1"/>
    <xf numFmtId="0" fontId="23" fillId="0" borderId="0" xfId="0" applyFont="1" applyFill="1" applyBorder="1"/>
    <xf numFmtId="2" fontId="16" fillId="0" borderId="0" xfId="0" applyNumberFormat="1" applyFont="1" applyFill="1" applyBorder="1"/>
    <xf numFmtId="0" fontId="16" fillId="0" borderId="0" xfId="0" applyFont="1" applyBorder="1" applyAlignment="1"/>
    <xf numFmtId="0" fontId="27" fillId="4" borderId="23" xfId="2" applyFont="1" applyFill="1" applyBorder="1" applyAlignment="1">
      <alignment horizontal="center" vertical="center" wrapText="1"/>
    </xf>
    <xf numFmtId="0" fontId="27" fillId="4" borderId="24" xfId="2" applyFont="1" applyFill="1" applyBorder="1" applyAlignment="1">
      <alignment horizontal="center" vertical="center" wrapText="1"/>
    </xf>
    <xf numFmtId="2" fontId="27" fillId="4" borderId="24" xfId="2" applyNumberFormat="1" applyFont="1" applyFill="1" applyBorder="1" applyAlignment="1">
      <alignment horizontal="center" vertical="center" wrapText="1"/>
    </xf>
    <xf numFmtId="0" fontId="27" fillId="4" borderId="25" xfId="2" applyFont="1" applyFill="1" applyBorder="1" applyAlignment="1">
      <alignment horizontal="center" vertical="center" wrapText="1"/>
    </xf>
    <xf numFmtId="0" fontId="28" fillId="0" borderId="8" xfId="2" applyFont="1" applyFill="1" applyBorder="1" applyAlignment="1">
      <alignment horizontal="right" wrapText="1"/>
    </xf>
    <xf numFmtId="0" fontId="28" fillId="0" borderId="2" xfId="2" applyFont="1" applyFill="1" applyBorder="1" applyAlignment="1">
      <alignment horizontal="right" wrapText="1"/>
    </xf>
    <xf numFmtId="0" fontId="28" fillId="0" borderId="2" xfId="2" applyFont="1" applyFill="1" applyBorder="1" applyAlignment="1">
      <alignment horizontal="left"/>
    </xf>
    <xf numFmtId="2" fontId="28" fillId="0" borderId="2" xfId="2" applyNumberFormat="1" applyFont="1" applyFill="1" applyBorder="1" applyAlignment="1">
      <alignment horizontal="right" wrapText="1"/>
    </xf>
    <xf numFmtId="0" fontId="28" fillId="0" borderId="2" xfId="0" applyFont="1" applyBorder="1" applyAlignment="1"/>
    <xf numFmtId="2" fontId="28" fillId="0" borderId="2" xfId="0" applyNumberFormat="1" applyFont="1" applyBorder="1" applyAlignment="1"/>
    <xf numFmtId="0" fontId="28" fillId="0" borderId="9" xfId="2" applyFont="1" applyFill="1" applyBorder="1" applyAlignment="1">
      <alignment horizontal="left" wrapText="1"/>
    </xf>
    <xf numFmtId="0" fontId="28" fillId="0" borderId="2" xfId="2" quotePrefix="1" applyFont="1" applyFill="1" applyBorder="1" applyAlignment="1">
      <alignment horizontal="left"/>
    </xf>
    <xf numFmtId="2" fontId="28" fillId="0" borderId="2" xfId="2" quotePrefix="1" applyNumberFormat="1" applyFont="1" applyFill="1" applyBorder="1" applyAlignment="1">
      <alignment horizontal="right" wrapText="1"/>
    </xf>
    <xf numFmtId="0" fontId="28" fillId="0" borderId="10" xfId="2" applyFont="1" applyFill="1" applyBorder="1" applyAlignment="1">
      <alignment horizontal="right" wrapText="1"/>
    </xf>
    <xf numFmtId="0" fontId="28" fillId="0" borderId="11" xfId="2" applyFont="1" applyFill="1" applyBorder="1" applyAlignment="1">
      <alignment horizontal="right" wrapText="1"/>
    </xf>
    <xf numFmtId="0" fontId="28" fillId="0" borderId="11" xfId="2" applyFont="1" applyFill="1" applyBorder="1" applyAlignment="1">
      <alignment horizontal="left"/>
    </xf>
    <xf numFmtId="2" fontId="28" fillId="0" borderId="11" xfId="2" quotePrefix="1" applyNumberFormat="1" applyFont="1" applyFill="1" applyBorder="1" applyAlignment="1">
      <alignment horizontal="right" wrapText="1"/>
    </xf>
    <xf numFmtId="0" fontId="28" fillId="0" borderId="11" xfId="0" applyFont="1" applyBorder="1" applyAlignment="1"/>
    <xf numFmtId="2" fontId="28" fillId="0" borderId="11" xfId="0" applyNumberFormat="1" applyFont="1" applyBorder="1" applyAlignment="1"/>
    <xf numFmtId="0" fontId="28" fillId="0" borderId="12" xfId="2" applyFont="1" applyFill="1" applyBorder="1" applyAlignment="1">
      <alignment horizontal="left" wrapText="1"/>
    </xf>
    <xf numFmtId="0" fontId="2" fillId="0" borderId="21" xfId="2" applyFont="1" applyFill="1" applyBorder="1" applyAlignment="1">
      <alignment horizontal="right" wrapText="1"/>
    </xf>
    <xf numFmtId="0" fontId="2" fillId="0" borderId="21" xfId="2" applyFont="1" applyFill="1" applyBorder="1" applyAlignment="1">
      <alignment horizontal="left"/>
    </xf>
    <xf numFmtId="2" fontId="19" fillId="0" borderId="21" xfId="0" applyNumberFormat="1" applyFont="1" applyBorder="1"/>
    <xf numFmtId="0" fontId="2" fillId="0" borderId="21" xfId="0" applyFont="1" applyBorder="1" applyAlignment="1"/>
    <xf numFmtId="2" fontId="2" fillId="0" borderId="21" xfId="0" applyNumberFormat="1" applyFont="1" applyFill="1" applyBorder="1" applyAlignment="1"/>
    <xf numFmtId="0" fontId="2" fillId="0" borderId="21" xfId="2" applyFont="1" applyFill="1" applyBorder="1" applyAlignment="1">
      <alignment horizontal="left" wrapText="1"/>
    </xf>
    <xf numFmtId="0" fontId="26" fillId="2" borderId="8" xfId="2" applyFont="1" applyFill="1" applyBorder="1" applyAlignment="1">
      <alignment vertical="center" wrapText="1"/>
    </xf>
    <xf numFmtId="0" fontId="26" fillId="2" borderId="2" xfId="2" applyFont="1" applyFill="1" applyBorder="1" applyAlignment="1">
      <alignment vertical="center" wrapText="1"/>
    </xf>
    <xf numFmtId="2" fontId="26" fillId="2" borderId="2" xfId="2" applyNumberFormat="1" applyFont="1" applyFill="1" applyBorder="1" applyAlignment="1">
      <alignment vertical="center" wrapText="1"/>
    </xf>
    <xf numFmtId="0" fontId="26" fillId="2" borderId="9" xfId="2" applyFont="1" applyFill="1" applyBorder="1" applyAlignment="1">
      <alignment vertical="center" wrapText="1"/>
    </xf>
    <xf numFmtId="0" fontId="29" fillId="0" borderId="8" xfId="2" applyFont="1" applyFill="1" applyBorder="1" applyAlignment="1">
      <alignment horizontal="right" wrapText="1"/>
    </xf>
    <xf numFmtId="0" fontId="29" fillId="0" borderId="2" xfId="2" applyFont="1" applyFill="1" applyBorder="1" applyAlignment="1">
      <alignment horizontal="right" wrapText="1"/>
    </xf>
    <xf numFmtId="0" fontId="29" fillId="0" borderId="2" xfId="2" applyFont="1" applyFill="1" applyBorder="1" applyAlignment="1">
      <alignment horizontal="left"/>
    </xf>
    <xf numFmtId="2" fontId="29" fillId="0" borderId="2" xfId="0" applyNumberFormat="1" applyFont="1" applyBorder="1"/>
    <xf numFmtId="0" fontId="29" fillId="0" borderId="2" xfId="0" applyFont="1" applyFill="1" applyBorder="1" applyAlignment="1"/>
    <xf numFmtId="2" fontId="29" fillId="0" borderId="2" xfId="0" applyNumberFormat="1" applyFont="1" applyFill="1" applyBorder="1" applyAlignment="1"/>
    <xf numFmtId="0" fontId="29" fillId="0" borderId="9" xfId="2" applyFont="1" applyFill="1" applyBorder="1" applyAlignment="1">
      <alignment horizontal="left" wrapText="1"/>
    </xf>
    <xf numFmtId="2" fontId="29" fillId="0" borderId="2" xfId="2" applyNumberFormat="1" applyFont="1" applyFill="1" applyBorder="1" applyAlignment="1">
      <alignment horizontal="right" wrapText="1"/>
    </xf>
    <xf numFmtId="0" fontId="29" fillId="3" borderId="8" xfId="2" applyFont="1" applyFill="1" applyBorder="1" applyAlignment="1">
      <alignment horizontal="right" wrapText="1"/>
    </xf>
    <xf numFmtId="0" fontId="29" fillId="3" borderId="2" xfId="2" applyFont="1" applyFill="1" applyBorder="1" applyAlignment="1">
      <alignment horizontal="right" wrapText="1"/>
    </xf>
    <xf numFmtId="0" fontId="29" fillId="0" borderId="2" xfId="2" quotePrefix="1" applyFont="1" applyFill="1" applyBorder="1" applyAlignment="1">
      <alignment horizontal="left"/>
    </xf>
    <xf numFmtId="0" fontId="29" fillId="0" borderId="2" xfId="0" applyFont="1" applyBorder="1" applyAlignment="1"/>
    <xf numFmtId="0" fontId="29" fillId="0" borderId="10" xfId="2" applyFont="1" applyFill="1" applyBorder="1" applyAlignment="1">
      <alignment horizontal="right" wrapText="1"/>
    </xf>
    <xf numFmtId="0" fontId="29" fillId="0" borderId="11" xfId="2" applyFont="1" applyFill="1" applyBorder="1" applyAlignment="1">
      <alignment horizontal="right" wrapText="1"/>
    </xf>
    <xf numFmtId="0" fontId="29" fillId="0" borderId="11" xfId="2" applyFont="1" applyFill="1" applyBorder="1" applyAlignment="1">
      <alignment horizontal="left"/>
    </xf>
    <xf numFmtId="2" fontId="29" fillId="0" borderId="11" xfId="2" applyNumberFormat="1" applyFont="1" applyFill="1" applyBorder="1" applyAlignment="1">
      <alignment horizontal="right" wrapText="1"/>
    </xf>
    <xf numFmtId="0" fontId="29" fillId="0" borderId="11" xfId="0" applyFont="1" applyBorder="1" applyAlignment="1"/>
    <xf numFmtId="2" fontId="29" fillId="0" borderId="11" xfId="0" applyNumberFormat="1" applyFont="1" applyFill="1" applyBorder="1" applyAlignment="1"/>
    <xf numFmtId="0" fontId="29" fillId="0" borderId="12" xfId="2" applyFont="1" applyFill="1" applyBorder="1" applyAlignment="1">
      <alignment horizontal="left" wrapText="1"/>
    </xf>
    <xf numFmtId="0" fontId="29" fillId="0" borderId="21" xfId="2" applyFont="1" applyFill="1" applyBorder="1" applyAlignment="1">
      <alignment horizontal="right" wrapText="1"/>
    </xf>
    <xf numFmtId="0" fontId="29" fillId="0" borderId="21" xfId="2" applyFont="1" applyFill="1" applyBorder="1" applyAlignment="1">
      <alignment horizontal="left"/>
    </xf>
    <xf numFmtId="2" fontId="29" fillId="0" borderId="21" xfId="2" applyNumberFormat="1" applyFont="1" applyFill="1" applyBorder="1" applyAlignment="1">
      <alignment horizontal="right" wrapText="1"/>
    </xf>
    <xf numFmtId="0" fontId="29" fillId="0" borderId="21" xfId="0" applyFont="1" applyBorder="1" applyAlignment="1"/>
    <xf numFmtId="2" fontId="29" fillId="0" borderId="21" xfId="0" applyNumberFormat="1" applyFont="1" applyFill="1" applyBorder="1" applyAlignment="1"/>
    <xf numFmtId="0" fontId="29" fillId="0" borderId="21" xfId="2" applyFont="1" applyFill="1" applyBorder="1" applyAlignment="1">
      <alignment horizontal="left" wrapText="1"/>
    </xf>
    <xf numFmtId="0" fontId="31" fillId="2" borderId="8" xfId="2" applyFont="1" applyFill="1" applyBorder="1" applyAlignment="1">
      <alignment vertical="center" wrapText="1"/>
    </xf>
    <xf numFmtId="0" fontId="31" fillId="2" borderId="2" xfId="2" applyFont="1" applyFill="1" applyBorder="1" applyAlignment="1">
      <alignment vertical="center" wrapText="1"/>
    </xf>
    <xf numFmtId="2" fontId="31" fillId="2" borderId="2" xfId="2" applyNumberFormat="1" applyFont="1" applyFill="1" applyBorder="1" applyAlignment="1">
      <alignment vertical="center" wrapText="1"/>
    </xf>
    <xf numFmtId="0" fontId="31" fillId="2" borderId="9" xfId="2" applyFont="1" applyFill="1" applyBorder="1" applyAlignment="1">
      <alignment vertical="center" wrapText="1"/>
    </xf>
    <xf numFmtId="0" fontId="30" fillId="0" borderId="8" xfId="2" applyFont="1" applyFill="1" applyBorder="1" applyAlignment="1">
      <alignment horizontal="right" wrapText="1"/>
    </xf>
    <xf numFmtId="0" fontId="30" fillId="0" borderId="2" xfId="2" applyFont="1" applyFill="1" applyBorder="1" applyAlignment="1">
      <alignment horizontal="right" wrapText="1"/>
    </xf>
    <xf numFmtId="0" fontId="30" fillId="0" borderId="2" xfId="2" applyFont="1" applyFill="1" applyBorder="1" applyAlignment="1">
      <alignment horizontal="left"/>
    </xf>
    <xf numFmtId="2" fontId="30" fillId="0" borderId="2" xfId="2" applyNumberFormat="1" applyFont="1" applyFill="1" applyBorder="1" applyAlignment="1">
      <alignment horizontal="right" wrapText="1"/>
    </xf>
    <xf numFmtId="0" fontId="30" fillId="0" borderId="2" xfId="0" applyFont="1" applyBorder="1" applyAlignment="1"/>
    <xf numFmtId="2" fontId="30" fillId="0" borderId="2" xfId="0" applyNumberFormat="1" applyFont="1" applyFill="1" applyBorder="1" applyAlignment="1"/>
    <xf numFmtId="0" fontId="30" fillId="0" borderId="9" xfId="2" applyFont="1" applyFill="1" applyBorder="1" applyAlignment="1">
      <alignment horizontal="left" wrapText="1"/>
    </xf>
    <xf numFmtId="0" fontId="30" fillId="0" borderId="10" xfId="2" applyFont="1" applyFill="1" applyBorder="1" applyAlignment="1">
      <alignment horizontal="right" wrapText="1"/>
    </xf>
    <xf numFmtId="0" fontId="30" fillId="0" borderId="11" xfId="2" applyFont="1" applyFill="1" applyBorder="1" applyAlignment="1">
      <alignment horizontal="right" wrapText="1"/>
    </xf>
    <xf numFmtId="0" fontId="30" fillId="0" borderId="11" xfId="2" applyFont="1" applyFill="1" applyBorder="1" applyAlignment="1">
      <alignment horizontal="left"/>
    </xf>
    <xf numFmtId="2" fontId="30" fillId="0" borderId="11" xfId="2" applyNumberFormat="1" applyFont="1" applyFill="1" applyBorder="1" applyAlignment="1">
      <alignment horizontal="right" wrapText="1"/>
    </xf>
    <xf numFmtId="0" fontId="30" fillId="0" borderId="11" xfId="0" applyFont="1" applyBorder="1" applyAlignment="1"/>
    <xf numFmtId="2" fontId="30" fillId="0" borderId="11" xfId="0" applyNumberFormat="1" applyFont="1" applyFill="1" applyBorder="1" applyAlignment="1"/>
    <xf numFmtId="0" fontId="30" fillId="0" borderId="12" xfId="2" applyFont="1" applyFill="1" applyBorder="1" applyAlignment="1">
      <alignment horizontal="left" wrapText="1"/>
    </xf>
    <xf numFmtId="0" fontId="30" fillId="0" borderId="2" xfId="2" quotePrefix="1" applyFont="1" applyFill="1" applyBorder="1" applyAlignment="1">
      <alignment horizontal="left"/>
    </xf>
    <xf numFmtId="2" fontId="32" fillId="0" borderId="2" xfId="0" applyNumberFormat="1" applyFont="1" applyBorder="1"/>
    <xf numFmtId="2" fontId="32" fillId="0" borderId="11" xfId="0" applyNumberFormat="1" applyFont="1" applyBorder="1"/>
    <xf numFmtId="0" fontId="6" fillId="0" borderId="26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22" fillId="5" borderId="18" xfId="2" applyFont="1" applyFill="1" applyBorder="1" applyAlignment="1">
      <alignment horizontal="center" vertical="center" wrapText="1"/>
    </xf>
    <xf numFmtId="0" fontId="22" fillId="5" borderId="14" xfId="2" applyFont="1" applyFill="1" applyBorder="1" applyAlignment="1">
      <alignment horizontal="center" vertical="center" wrapText="1"/>
    </xf>
    <xf numFmtId="2" fontId="22" fillId="5" borderId="14" xfId="2" applyNumberFormat="1" applyFont="1" applyFill="1" applyBorder="1" applyAlignment="1">
      <alignment horizontal="center" vertical="center" wrapText="1"/>
    </xf>
    <xf numFmtId="0" fontId="22" fillId="5" borderId="19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right" wrapText="1"/>
    </xf>
    <xf numFmtId="0" fontId="33" fillId="0" borderId="2" xfId="2" applyFont="1" applyFill="1" applyBorder="1" applyAlignment="1">
      <alignment horizontal="right" wrapText="1"/>
    </xf>
    <xf numFmtId="0" fontId="33" fillId="0" borderId="2" xfId="2" applyFont="1" applyFill="1" applyBorder="1" applyAlignment="1">
      <alignment horizontal="left"/>
    </xf>
    <xf numFmtId="2" fontId="33" fillId="0" borderId="2" xfId="2" applyNumberFormat="1" applyFont="1" applyFill="1" applyBorder="1" applyAlignment="1">
      <alignment horizontal="right" wrapText="1"/>
    </xf>
    <xf numFmtId="0" fontId="33" fillId="0" borderId="2" xfId="0" applyFont="1" applyBorder="1" applyAlignment="1"/>
    <xf numFmtId="2" fontId="33" fillId="0" borderId="2" xfId="2" applyNumberFormat="1" applyFont="1" applyFill="1" applyBorder="1" applyAlignment="1">
      <alignment horizontal="left"/>
    </xf>
    <xf numFmtId="0" fontId="33" fillId="0" borderId="9" xfId="2" applyFont="1" applyFill="1" applyBorder="1" applyAlignment="1">
      <alignment horizontal="left" wrapText="1"/>
    </xf>
    <xf numFmtId="0" fontId="33" fillId="0" borderId="2" xfId="2" quotePrefix="1" applyFont="1" applyFill="1" applyBorder="1" applyAlignment="1">
      <alignment horizontal="left"/>
    </xf>
    <xf numFmtId="0" fontId="33" fillId="0" borderId="10" xfId="2" applyFont="1" applyFill="1" applyBorder="1" applyAlignment="1">
      <alignment horizontal="right" wrapText="1"/>
    </xf>
    <xf numFmtId="0" fontId="33" fillId="0" borderId="11" xfId="2" applyFont="1" applyFill="1" applyBorder="1" applyAlignment="1">
      <alignment horizontal="right" wrapText="1"/>
    </xf>
    <xf numFmtId="0" fontId="33" fillId="0" borderId="11" xfId="2" applyFont="1" applyFill="1" applyBorder="1" applyAlignment="1">
      <alignment horizontal="left"/>
    </xf>
    <xf numFmtId="2" fontId="33" fillId="0" borderId="11" xfId="2" applyNumberFormat="1" applyFont="1" applyFill="1" applyBorder="1" applyAlignment="1">
      <alignment horizontal="right" wrapText="1"/>
    </xf>
    <xf numFmtId="0" fontId="33" fillId="0" borderId="11" xfId="0" applyFont="1" applyBorder="1" applyAlignment="1"/>
    <xf numFmtId="2" fontId="33" fillId="0" borderId="11" xfId="2" applyNumberFormat="1" applyFont="1" applyFill="1" applyBorder="1" applyAlignment="1">
      <alignment horizontal="left"/>
    </xf>
    <xf numFmtId="0" fontId="33" fillId="0" borderId="12" xfId="2" applyFont="1" applyFill="1" applyBorder="1" applyAlignment="1">
      <alignment horizontal="left" wrapText="1"/>
    </xf>
    <xf numFmtId="0" fontId="33" fillId="0" borderId="0" xfId="2" applyFont="1" applyFill="1" applyBorder="1" applyAlignment="1">
      <alignment horizontal="right" wrapText="1"/>
    </xf>
    <xf numFmtId="0" fontId="33" fillId="0" borderId="0" xfId="2" applyFont="1" applyFill="1" applyBorder="1" applyAlignment="1">
      <alignment horizontal="left"/>
    </xf>
    <xf numFmtId="2" fontId="33" fillId="0" borderId="0" xfId="2" applyNumberFormat="1" applyFont="1" applyFill="1" applyBorder="1" applyAlignment="1">
      <alignment horizontal="right" wrapText="1"/>
    </xf>
    <xf numFmtId="0" fontId="33" fillId="0" borderId="0" xfId="0" applyFont="1" applyBorder="1" applyAlignment="1"/>
    <xf numFmtId="2" fontId="33" fillId="0" borderId="0" xfId="2" applyNumberFormat="1" applyFont="1" applyFill="1" applyBorder="1" applyAlignment="1">
      <alignment horizontal="left"/>
    </xf>
    <xf numFmtId="0" fontId="33" fillId="0" borderId="0" xfId="2" applyFont="1" applyFill="1" applyBorder="1" applyAlignment="1">
      <alignment horizontal="left" wrapText="1"/>
    </xf>
    <xf numFmtId="0" fontId="34" fillId="0" borderId="6" xfId="1" applyFont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27" fillId="11" borderId="8" xfId="2" applyFont="1" applyFill="1" applyBorder="1" applyAlignment="1">
      <alignment horizontal="center" vertical="center" wrapText="1"/>
    </xf>
    <xf numFmtId="0" fontId="27" fillId="11" borderId="2" xfId="2" applyFont="1" applyFill="1" applyBorder="1" applyAlignment="1">
      <alignment horizontal="center" vertical="center" wrapText="1"/>
    </xf>
    <xf numFmtId="2" fontId="27" fillId="11" borderId="2" xfId="2" applyNumberFormat="1" applyFont="1" applyFill="1" applyBorder="1" applyAlignment="1">
      <alignment horizontal="center" vertical="center" wrapText="1"/>
    </xf>
    <xf numFmtId="0" fontId="27" fillId="11" borderId="9" xfId="2" applyFont="1" applyFill="1" applyBorder="1" applyAlignment="1">
      <alignment horizontal="center" vertical="center" wrapText="1"/>
    </xf>
    <xf numFmtId="0" fontId="34" fillId="0" borderId="8" xfId="2" applyFont="1" applyFill="1" applyBorder="1" applyAlignment="1">
      <alignment horizontal="right" wrapText="1"/>
    </xf>
    <xf numFmtId="0" fontId="34" fillId="0" borderId="2" xfId="2" applyFont="1" applyFill="1" applyBorder="1" applyAlignment="1">
      <alignment horizontal="right" wrapText="1"/>
    </xf>
    <xf numFmtId="0" fontId="34" fillId="0" borderId="2" xfId="2" applyFont="1" applyFill="1" applyBorder="1" applyAlignment="1">
      <alignment horizontal="left"/>
    </xf>
    <xf numFmtId="2" fontId="34" fillId="0" borderId="2" xfId="0" applyNumberFormat="1" applyFont="1" applyBorder="1"/>
    <xf numFmtId="0" fontId="34" fillId="0" borderId="2" xfId="0" applyFont="1" applyFill="1" applyBorder="1" applyAlignment="1"/>
    <xf numFmtId="2" fontId="34" fillId="0" borderId="2" xfId="2" applyNumberFormat="1" applyFont="1" applyFill="1" applyBorder="1" applyAlignment="1">
      <alignment horizontal="right" wrapText="1"/>
    </xf>
    <xf numFmtId="0" fontId="34" fillId="0" borderId="9" xfId="2" applyFont="1" applyFill="1" applyBorder="1" applyAlignment="1">
      <alignment horizontal="left" wrapText="1"/>
    </xf>
    <xf numFmtId="0" fontId="34" fillId="0" borderId="8" xfId="0" applyFont="1" applyBorder="1"/>
    <xf numFmtId="0" fontId="34" fillId="0" borderId="2" xfId="0" applyFont="1" applyBorder="1"/>
    <xf numFmtId="0" fontId="34" fillId="0" borderId="9" xfId="0" applyFont="1" applyBorder="1"/>
    <xf numFmtId="0" fontId="35" fillId="0" borderId="8" xfId="2" applyFont="1" applyFill="1" applyBorder="1" applyAlignment="1">
      <alignment horizontal="right" wrapText="1"/>
    </xf>
    <xf numFmtId="0" fontId="35" fillId="0" borderId="2" xfId="2" applyFont="1" applyFill="1" applyBorder="1" applyAlignment="1">
      <alignment horizontal="right" wrapText="1"/>
    </xf>
    <xf numFmtId="0" fontId="35" fillId="0" borderId="2" xfId="2" applyFont="1" applyFill="1" applyBorder="1" applyAlignment="1">
      <alignment horizontal="left"/>
    </xf>
    <xf numFmtId="2" fontId="35" fillId="0" borderId="2" xfId="2" applyNumberFormat="1" applyFont="1" applyFill="1" applyBorder="1" applyAlignment="1">
      <alignment horizontal="right" wrapText="1"/>
    </xf>
    <xf numFmtId="0" fontId="35" fillId="0" borderId="2" xfId="0" applyFont="1" applyBorder="1" applyAlignment="1"/>
    <xf numFmtId="0" fontId="35" fillId="0" borderId="9" xfId="2" applyFont="1" applyFill="1" applyBorder="1" applyAlignment="1">
      <alignment horizontal="left" wrapText="1"/>
    </xf>
    <xf numFmtId="0" fontId="34" fillId="0" borderId="2" xfId="0" applyFont="1" applyBorder="1" applyAlignment="1"/>
    <xf numFmtId="0" fontId="34" fillId="0" borderId="2" xfId="0" applyFont="1" applyFill="1" applyBorder="1"/>
    <xf numFmtId="2" fontId="34" fillId="0" borderId="2" xfId="0" applyNumberFormat="1" applyFont="1" applyFill="1" applyBorder="1"/>
    <xf numFmtId="0" fontId="34" fillId="0" borderId="9" xfId="0" applyFont="1" applyFill="1" applyBorder="1"/>
    <xf numFmtId="0" fontId="34" fillId="0" borderId="10" xfId="2" applyFont="1" applyFill="1" applyBorder="1" applyAlignment="1">
      <alignment horizontal="right" wrapText="1"/>
    </xf>
    <xf numFmtId="0" fontId="34" fillId="0" borderId="11" xfId="0" applyFont="1" applyFill="1" applyBorder="1"/>
    <xf numFmtId="2" fontId="34" fillId="0" borderId="11" xfId="0" applyNumberFormat="1" applyFont="1" applyFill="1" applyBorder="1"/>
    <xf numFmtId="0" fontId="34" fillId="0" borderId="11" xfId="0" applyFont="1" applyBorder="1" applyAlignment="1"/>
    <xf numFmtId="2" fontId="34" fillId="0" borderId="11" xfId="2" applyNumberFormat="1" applyFont="1" applyFill="1" applyBorder="1" applyAlignment="1">
      <alignment horizontal="right" wrapText="1"/>
    </xf>
    <xf numFmtId="0" fontId="34" fillId="0" borderId="12" xfId="0" applyFont="1" applyFill="1" applyBorder="1"/>
    <xf numFmtId="0" fontId="34" fillId="0" borderId="0" xfId="2" applyFont="1" applyFill="1" applyBorder="1" applyAlignment="1">
      <alignment horizontal="right" wrapText="1"/>
    </xf>
    <xf numFmtId="0" fontId="34" fillId="0" borderId="0" xfId="0" applyFont="1" applyFill="1" applyBorder="1"/>
    <xf numFmtId="2" fontId="34" fillId="0" borderId="0" xfId="0" applyNumberFormat="1" applyFont="1" applyFill="1" applyBorder="1"/>
    <xf numFmtId="0" fontId="34" fillId="0" borderId="0" xfId="0" applyFont="1" applyBorder="1" applyAlignment="1"/>
    <xf numFmtId="2" fontId="34" fillId="0" borderId="0" xfId="2" applyNumberFormat="1" applyFont="1" applyFill="1" applyBorder="1" applyAlignment="1">
      <alignment horizontal="right" wrapText="1"/>
    </xf>
    <xf numFmtId="0" fontId="29" fillId="0" borderId="3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6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30" fillId="0" borderId="0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3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8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3" fillId="0" borderId="3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colors>
    <mruColors>
      <color rgb="FFA02C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0</xdr:row>
      <xdr:rowOff>19050</xdr:rowOff>
    </xdr:from>
    <xdr:to>
      <xdr:col>2</xdr:col>
      <xdr:colOff>518160</xdr:colOff>
      <xdr:row>4</xdr:row>
      <xdr:rowOff>104774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19050"/>
          <a:ext cx="1143000" cy="84772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</xdr:colOff>
      <xdr:row>34</xdr:row>
      <xdr:rowOff>47625</xdr:rowOff>
    </xdr:from>
    <xdr:to>
      <xdr:col>2</xdr:col>
      <xdr:colOff>518160</xdr:colOff>
      <xdr:row>38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6677025"/>
          <a:ext cx="1143000" cy="8572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</xdr:colOff>
      <xdr:row>68</xdr:row>
      <xdr:rowOff>66675</xdr:rowOff>
    </xdr:from>
    <xdr:to>
      <xdr:col>2</xdr:col>
      <xdr:colOff>518160</xdr:colOff>
      <xdr:row>72</xdr:row>
      <xdr:rowOff>142875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13325475"/>
          <a:ext cx="1143000" cy="8382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</xdr:colOff>
      <xdr:row>102</xdr:row>
      <xdr:rowOff>28575</xdr:rowOff>
    </xdr:from>
    <xdr:to>
      <xdr:col>2</xdr:col>
      <xdr:colOff>518160</xdr:colOff>
      <xdr:row>106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19916775"/>
          <a:ext cx="11430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832485</xdr:colOff>
      <xdr:row>0</xdr:row>
      <xdr:rowOff>133350</xdr:rowOff>
    </xdr:from>
    <xdr:to>
      <xdr:col>2</xdr:col>
      <xdr:colOff>0</xdr:colOff>
      <xdr:row>3</xdr:row>
      <xdr:rowOff>93541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133350"/>
          <a:ext cx="901065" cy="40786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851536</xdr:colOff>
      <xdr:row>0</xdr:row>
      <xdr:rowOff>114300</xdr:rowOff>
    </xdr:from>
    <xdr:to>
      <xdr:col>2</xdr:col>
      <xdr:colOff>371476</xdr:colOff>
      <xdr:row>4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6" y="114300"/>
          <a:ext cx="1272540" cy="6953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851536</xdr:colOff>
      <xdr:row>34</xdr:row>
      <xdr:rowOff>114300</xdr:rowOff>
    </xdr:from>
    <xdr:to>
      <xdr:col>2</xdr:col>
      <xdr:colOff>371476</xdr:colOff>
      <xdr:row>38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6" y="114300"/>
          <a:ext cx="967740" cy="6953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851536</xdr:colOff>
      <xdr:row>68</xdr:row>
      <xdr:rowOff>114300</xdr:rowOff>
    </xdr:from>
    <xdr:to>
      <xdr:col>2</xdr:col>
      <xdr:colOff>371476</xdr:colOff>
      <xdr:row>72</xdr:row>
      <xdr:rowOff>47625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6" y="6534150"/>
          <a:ext cx="967740" cy="6953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0</xdr:row>
      <xdr:rowOff>0</xdr:rowOff>
    </xdr:from>
    <xdr:to>
      <xdr:col>2</xdr:col>
      <xdr:colOff>518160</xdr:colOff>
      <xdr:row>3</xdr:row>
      <xdr:rowOff>137160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" y="167640"/>
          <a:ext cx="1234440" cy="8077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0</xdr:row>
      <xdr:rowOff>85725</xdr:rowOff>
    </xdr:from>
    <xdr:to>
      <xdr:col>2</xdr:col>
      <xdr:colOff>518160</xdr:colOff>
      <xdr:row>4</xdr:row>
      <xdr:rowOff>32385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85725"/>
          <a:ext cx="1057275" cy="7086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</xdr:colOff>
      <xdr:row>34</xdr:row>
      <xdr:rowOff>161925</xdr:rowOff>
    </xdr:from>
    <xdr:to>
      <xdr:col>2</xdr:col>
      <xdr:colOff>546735</xdr:colOff>
      <xdr:row>38</xdr:row>
      <xdr:rowOff>108585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" y="6781800"/>
          <a:ext cx="1057275" cy="7086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0</xdr:row>
      <xdr:rowOff>152400</xdr:rowOff>
    </xdr:from>
    <xdr:to>
      <xdr:col>2</xdr:col>
      <xdr:colOff>518160</xdr:colOff>
      <xdr:row>5</xdr:row>
      <xdr:rowOff>99060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" y="152400"/>
          <a:ext cx="1057275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</xdr:colOff>
      <xdr:row>34</xdr:row>
      <xdr:rowOff>180975</xdr:rowOff>
    </xdr:from>
    <xdr:to>
      <xdr:col>2</xdr:col>
      <xdr:colOff>518160</xdr:colOff>
      <xdr:row>39</xdr:row>
      <xdr:rowOff>127635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" y="6781800"/>
          <a:ext cx="1057275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0</xdr:row>
      <xdr:rowOff>114300</xdr:rowOff>
    </xdr:from>
    <xdr:to>
      <xdr:col>2</xdr:col>
      <xdr:colOff>518160</xdr:colOff>
      <xdr:row>5</xdr:row>
      <xdr:rowOff>60960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14300"/>
          <a:ext cx="1009650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</xdr:colOff>
      <xdr:row>35</xdr:row>
      <xdr:rowOff>0</xdr:rowOff>
    </xdr:from>
    <xdr:to>
      <xdr:col>2</xdr:col>
      <xdr:colOff>518160</xdr:colOff>
      <xdr:row>39</xdr:row>
      <xdr:rowOff>137160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6858000"/>
          <a:ext cx="1009650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0</xdr:row>
      <xdr:rowOff>133350</xdr:rowOff>
    </xdr:from>
    <xdr:to>
      <xdr:col>2</xdr:col>
      <xdr:colOff>518160</xdr:colOff>
      <xdr:row>5</xdr:row>
      <xdr:rowOff>137160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" y="133350"/>
          <a:ext cx="982980" cy="95631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</xdr:colOff>
      <xdr:row>34</xdr:row>
      <xdr:rowOff>85724</xdr:rowOff>
    </xdr:from>
    <xdr:to>
      <xdr:col>2</xdr:col>
      <xdr:colOff>518160</xdr:colOff>
      <xdr:row>38</xdr:row>
      <xdr:rowOff>137159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" y="6705599"/>
          <a:ext cx="982980" cy="81343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544830</xdr:colOff>
      <xdr:row>0</xdr:row>
      <xdr:rowOff>85725</xdr:rowOff>
    </xdr:from>
    <xdr:to>
      <xdr:col>2</xdr:col>
      <xdr:colOff>299085</xdr:colOff>
      <xdr:row>5</xdr:row>
      <xdr:rowOff>32385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" y="85725"/>
          <a:ext cx="1278255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</xdr:colOff>
      <xdr:row>34</xdr:row>
      <xdr:rowOff>152400</xdr:rowOff>
    </xdr:from>
    <xdr:to>
      <xdr:col>2</xdr:col>
      <xdr:colOff>518160</xdr:colOff>
      <xdr:row>39</xdr:row>
      <xdr:rowOff>99060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6772275"/>
          <a:ext cx="1278255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725805</xdr:colOff>
      <xdr:row>69</xdr:row>
      <xdr:rowOff>0</xdr:rowOff>
    </xdr:from>
    <xdr:to>
      <xdr:col>2</xdr:col>
      <xdr:colOff>480060</xdr:colOff>
      <xdr:row>73</xdr:row>
      <xdr:rowOff>137160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" y="13420725"/>
          <a:ext cx="1278255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687705</xdr:colOff>
      <xdr:row>103</xdr:row>
      <xdr:rowOff>0</xdr:rowOff>
    </xdr:from>
    <xdr:to>
      <xdr:col>2</xdr:col>
      <xdr:colOff>441960</xdr:colOff>
      <xdr:row>107</xdr:row>
      <xdr:rowOff>137160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20069175"/>
          <a:ext cx="1278255" cy="899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19"/>
  <sheetViews>
    <sheetView windowProtection="1" workbookViewId="0">
      <selection activeCell="H10" sqref="H10"/>
    </sheetView>
  </sheetViews>
  <sheetFormatPr baseColWidth="10" defaultRowHeight="15" x14ac:dyDescent="0.25"/>
  <cols>
    <col min="1" max="1" width="9.28515625" customWidth="1"/>
    <col min="2" max="2" width="9.42578125" customWidth="1"/>
    <col min="3" max="3" width="35.7109375" bestFit="1" customWidth="1"/>
    <col min="4" max="4" width="16.140625" bestFit="1" customWidth="1"/>
    <col min="5" max="5" width="14.7109375" bestFit="1" customWidth="1"/>
    <col min="6" max="6" width="14.7109375" customWidth="1"/>
    <col min="7" max="7" width="21.42578125" bestFit="1" customWidth="1"/>
    <col min="257" max="257" width="14.85546875" bestFit="1" customWidth="1"/>
    <col min="259" max="259" width="35.710937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3" max="513" width="14.85546875" bestFit="1" customWidth="1"/>
    <col min="515" max="515" width="35.710937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69" max="769" width="14.85546875" bestFit="1" customWidth="1"/>
    <col min="771" max="771" width="35.710937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5" max="1025" width="14.85546875" bestFit="1" customWidth="1"/>
    <col min="1027" max="1027" width="35.710937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1" max="1281" width="14.85546875" bestFit="1" customWidth="1"/>
    <col min="1283" max="1283" width="35.710937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7" max="1537" width="14.85546875" bestFit="1" customWidth="1"/>
    <col min="1539" max="1539" width="35.710937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3" max="1793" width="14.85546875" bestFit="1" customWidth="1"/>
    <col min="1795" max="1795" width="35.710937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49" max="2049" width="14.85546875" bestFit="1" customWidth="1"/>
    <col min="2051" max="2051" width="35.710937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5" max="2305" width="14.85546875" bestFit="1" customWidth="1"/>
    <col min="2307" max="2307" width="35.710937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1" max="2561" width="14.85546875" bestFit="1" customWidth="1"/>
    <col min="2563" max="2563" width="35.710937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7" max="2817" width="14.85546875" bestFit="1" customWidth="1"/>
    <col min="2819" max="2819" width="35.710937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3" max="3073" width="14.85546875" bestFit="1" customWidth="1"/>
    <col min="3075" max="3075" width="35.710937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29" max="3329" width="14.85546875" bestFit="1" customWidth="1"/>
    <col min="3331" max="3331" width="35.710937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5" max="3585" width="14.85546875" bestFit="1" customWidth="1"/>
    <col min="3587" max="3587" width="35.710937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1" max="3841" width="14.85546875" bestFit="1" customWidth="1"/>
    <col min="3843" max="3843" width="35.710937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7" max="4097" width="14.85546875" bestFit="1" customWidth="1"/>
    <col min="4099" max="4099" width="35.710937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3" max="4353" width="14.85546875" bestFit="1" customWidth="1"/>
    <col min="4355" max="4355" width="35.710937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09" max="4609" width="14.85546875" bestFit="1" customWidth="1"/>
    <col min="4611" max="4611" width="35.710937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5" max="4865" width="14.85546875" bestFit="1" customWidth="1"/>
    <col min="4867" max="4867" width="35.710937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1" max="5121" width="14.85546875" bestFit="1" customWidth="1"/>
    <col min="5123" max="5123" width="35.710937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7" max="5377" width="14.85546875" bestFit="1" customWidth="1"/>
    <col min="5379" max="5379" width="35.710937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3" max="5633" width="14.85546875" bestFit="1" customWidth="1"/>
    <col min="5635" max="5635" width="35.710937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89" max="5889" width="14.85546875" bestFit="1" customWidth="1"/>
    <col min="5891" max="5891" width="35.710937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5" max="6145" width="14.85546875" bestFit="1" customWidth="1"/>
    <col min="6147" max="6147" width="35.710937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1" max="6401" width="14.85546875" bestFit="1" customWidth="1"/>
    <col min="6403" max="6403" width="35.710937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7" max="6657" width="14.85546875" bestFit="1" customWidth="1"/>
    <col min="6659" max="6659" width="35.710937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3" max="6913" width="14.85546875" bestFit="1" customWidth="1"/>
    <col min="6915" max="6915" width="35.710937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69" max="7169" width="14.85546875" bestFit="1" customWidth="1"/>
    <col min="7171" max="7171" width="35.710937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5" max="7425" width="14.85546875" bestFit="1" customWidth="1"/>
    <col min="7427" max="7427" width="35.710937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1" max="7681" width="14.85546875" bestFit="1" customWidth="1"/>
    <col min="7683" max="7683" width="35.710937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7" max="7937" width="14.85546875" bestFit="1" customWidth="1"/>
    <col min="7939" max="7939" width="35.710937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3" max="8193" width="14.85546875" bestFit="1" customWidth="1"/>
    <col min="8195" max="8195" width="35.710937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49" max="8449" width="14.85546875" bestFit="1" customWidth="1"/>
    <col min="8451" max="8451" width="35.710937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5" max="8705" width="14.85546875" bestFit="1" customWidth="1"/>
    <col min="8707" max="8707" width="35.710937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1" max="8961" width="14.85546875" bestFit="1" customWidth="1"/>
    <col min="8963" max="8963" width="35.710937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7" max="9217" width="14.85546875" bestFit="1" customWidth="1"/>
    <col min="9219" max="9219" width="35.710937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3" max="9473" width="14.85546875" bestFit="1" customWidth="1"/>
    <col min="9475" max="9475" width="35.710937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29" max="9729" width="14.85546875" bestFit="1" customWidth="1"/>
    <col min="9731" max="9731" width="35.710937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5" max="9985" width="14.85546875" bestFit="1" customWidth="1"/>
    <col min="9987" max="9987" width="35.710937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1" max="10241" width="14.85546875" bestFit="1" customWidth="1"/>
    <col min="10243" max="10243" width="35.710937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7" max="10497" width="14.85546875" bestFit="1" customWidth="1"/>
    <col min="10499" max="10499" width="35.710937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3" max="10753" width="14.85546875" bestFit="1" customWidth="1"/>
    <col min="10755" max="10755" width="35.710937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09" max="11009" width="14.85546875" bestFit="1" customWidth="1"/>
    <col min="11011" max="11011" width="35.710937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5" max="11265" width="14.85546875" bestFit="1" customWidth="1"/>
    <col min="11267" max="11267" width="35.710937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1" max="11521" width="14.85546875" bestFit="1" customWidth="1"/>
    <col min="11523" max="11523" width="35.710937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7" max="11777" width="14.85546875" bestFit="1" customWidth="1"/>
    <col min="11779" max="11779" width="35.710937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3" max="12033" width="14.85546875" bestFit="1" customWidth="1"/>
    <col min="12035" max="12035" width="35.710937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89" max="12289" width="14.85546875" bestFit="1" customWidth="1"/>
    <col min="12291" max="12291" width="35.710937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5" max="12545" width="14.85546875" bestFit="1" customWidth="1"/>
    <col min="12547" max="12547" width="35.710937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1" max="12801" width="14.85546875" bestFit="1" customWidth="1"/>
    <col min="12803" max="12803" width="35.710937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7" max="13057" width="14.85546875" bestFit="1" customWidth="1"/>
    <col min="13059" max="13059" width="35.710937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3" max="13313" width="14.85546875" bestFit="1" customWidth="1"/>
    <col min="13315" max="13315" width="35.710937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69" max="13569" width="14.85546875" bestFit="1" customWidth="1"/>
    <col min="13571" max="13571" width="35.710937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5" max="13825" width="14.85546875" bestFit="1" customWidth="1"/>
    <col min="13827" max="13827" width="35.710937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1" max="14081" width="14.85546875" bestFit="1" customWidth="1"/>
    <col min="14083" max="14083" width="35.710937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7" max="14337" width="14.85546875" bestFit="1" customWidth="1"/>
    <col min="14339" max="14339" width="35.710937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3" max="14593" width="14.85546875" bestFit="1" customWidth="1"/>
    <col min="14595" max="14595" width="35.710937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49" max="14849" width="14.85546875" bestFit="1" customWidth="1"/>
    <col min="14851" max="14851" width="35.710937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5" max="15105" width="14.85546875" bestFit="1" customWidth="1"/>
    <col min="15107" max="15107" width="35.710937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1" max="15361" width="14.85546875" bestFit="1" customWidth="1"/>
    <col min="15363" max="15363" width="35.710937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7" max="15617" width="14.85546875" bestFit="1" customWidth="1"/>
    <col min="15619" max="15619" width="35.710937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3" max="15873" width="14.85546875" bestFit="1" customWidth="1"/>
    <col min="15875" max="15875" width="35.710937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29" max="16129" width="14.85546875" bestFit="1" customWidth="1"/>
    <col min="16131" max="16131" width="35.710937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7" x14ac:dyDescent="0.25">
      <c r="A1" s="406" t="s">
        <v>0</v>
      </c>
      <c r="B1" s="407"/>
      <c r="C1" s="407"/>
      <c r="D1" s="407"/>
      <c r="E1" s="407"/>
      <c r="F1" s="407"/>
      <c r="G1" s="408"/>
    </row>
    <row r="2" spans="1:7" x14ac:dyDescent="0.25">
      <c r="A2" s="409" t="s">
        <v>1</v>
      </c>
      <c r="B2" s="410"/>
      <c r="C2" s="410"/>
      <c r="D2" s="410"/>
      <c r="E2" s="410"/>
      <c r="F2" s="410"/>
      <c r="G2" s="411"/>
    </row>
    <row r="3" spans="1:7" x14ac:dyDescent="0.25">
      <c r="A3" s="409" t="s">
        <v>2</v>
      </c>
      <c r="B3" s="410"/>
      <c r="C3" s="410"/>
      <c r="D3" s="410"/>
      <c r="E3" s="410"/>
      <c r="F3" s="410"/>
      <c r="G3" s="411"/>
    </row>
    <row r="4" spans="1:7" x14ac:dyDescent="0.25">
      <c r="A4" s="409" t="s">
        <v>455</v>
      </c>
      <c r="B4" s="410"/>
      <c r="C4" s="410"/>
      <c r="D4" s="410"/>
      <c r="E4" s="410"/>
      <c r="F4" s="410"/>
      <c r="G4" s="411"/>
    </row>
    <row r="5" spans="1:7" x14ac:dyDescent="0.25">
      <c r="A5" s="412" t="s">
        <v>3</v>
      </c>
      <c r="B5" s="413"/>
      <c r="C5" s="413"/>
      <c r="D5" s="413"/>
      <c r="E5" s="413"/>
      <c r="F5" s="413"/>
      <c r="G5" s="414"/>
    </row>
    <row r="6" spans="1:7" ht="24" x14ac:dyDescent="0.25">
      <c r="A6" s="291" t="s">
        <v>4</v>
      </c>
      <c r="B6" s="292" t="s">
        <v>5</v>
      </c>
      <c r="C6" s="292" t="s">
        <v>6</v>
      </c>
      <c r="D6" s="293" t="s">
        <v>7</v>
      </c>
      <c r="E6" s="292" t="s">
        <v>8</v>
      </c>
      <c r="F6" s="292" t="s">
        <v>457</v>
      </c>
      <c r="G6" s="294" t="s">
        <v>9</v>
      </c>
    </row>
    <row r="7" spans="1:7" x14ac:dyDescent="0.25">
      <c r="A7" s="295">
        <v>4130</v>
      </c>
      <c r="B7" s="296">
        <v>1</v>
      </c>
      <c r="C7" s="297" t="s">
        <v>10</v>
      </c>
      <c r="D7" s="298">
        <v>100</v>
      </c>
      <c r="E7" s="299" t="s">
        <v>11</v>
      </c>
      <c r="F7" s="300">
        <f>D7</f>
        <v>100</v>
      </c>
      <c r="G7" s="301" t="s">
        <v>12</v>
      </c>
    </row>
    <row r="8" spans="1:7" x14ac:dyDescent="0.25">
      <c r="A8" s="295">
        <v>4130</v>
      </c>
      <c r="B8" s="296">
        <v>2</v>
      </c>
      <c r="C8" s="297" t="s">
        <v>383</v>
      </c>
      <c r="D8" s="298">
        <v>10</v>
      </c>
      <c r="E8" s="299" t="s">
        <v>103</v>
      </c>
      <c r="F8" s="300">
        <f t="shared" ref="F8:F85" si="0">D8</f>
        <v>10</v>
      </c>
      <c r="G8" s="301" t="s">
        <v>12</v>
      </c>
    </row>
    <row r="9" spans="1:7" x14ac:dyDescent="0.25">
      <c r="A9" s="295">
        <v>4130</v>
      </c>
      <c r="B9" s="296">
        <v>3</v>
      </c>
      <c r="C9" s="297" t="s">
        <v>14</v>
      </c>
      <c r="D9" s="298">
        <v>100</v>
      </c>
      <c r="E9" s="299" t="s">
        <v>13</v>
      </c>
      <c r="F9" s="300">
        <f t="shared" si="0"/>
        <v>100</v>
      </c>
      <c r="G9" s="301" t="s">
        <v>12</v>
      </c>
    </row>
    <row r="10" spans="1:7" x14ac:dyDescent="0.25">
      <c r="A10" s="295">
        <v>4130</v>
      </c>
      <c r="B10" s="296">
        <v>4</v>
      </c>
      <c r="C10" s="297" t="s">
        <v>15</v>
      </c>
      <c r="D10" s="298">
        <v>200</v>
      </c>
      <c r="E10" s="299" t="s">
        <v>13</v>
      </c>
      <c r="F10" s="300">
        <f t="shared" si="0"/>
        <v>200</v>
      </c>
      <c r="G10" s="301" t="s">
        <v>12</v>
      </c>
    </row>
    <row r="11" spans="1:7" x14ac:dyDescent="0.25">
      <c r="A11" s="295">
        <v>4130</v>
      </c>
      <c r="B11" s="296">
        <v>5</v>
      </c>
      <c r="C11" s="297" t="s">
        <v>16</v>
      </c>
      <c r="D11" s="298">
        <v>100</v>
      </c>
      <c r="E11" s="299" t="s">
        <v>13</v>
      </c>
      <c r="F11" s="300">
        <f t="shared" si="0"/>
        <v>100</v>
      </c>
      <c r="G11" s="301" t="s">
        <v>12</v>
      </c>
    </row>
    <row r="12" spans="1:7" x14ac:dyDescent="0.25">
      <c r="A12" s="295">
        <v>4130</v>
      </c>
      <c r="B12" s="296">
        <v>6</v>
      </c>
      <c r="C12" s="297" t="s">
        <v>17</v>
      </c>
      <c r="D12" s="298">
        <v>15</v>
      </c>
      <c r="E12" s="299" t="s">
        <v>18</v>
      </c>
      <c r="F12" s="300">
        <f t="shared" si="0"/>
        <v>15</v>
      </c>
      <c r="G12" s="301" t="s">
        <v>12</v>
      </c>
    </row>
    <row r="13" spans="1:7" x14ac:dyDescent="0.25">
      <c r="A13" s="295">
        <v>4130</v>
      </c>
      <c r="B13" s="296">
        <v>7</v>
      </c>
      <c r="C13" s="297" t="s">
        <v>19</v>
      </c>
      <c r="D13" s="298">
        <v>30</v>
      </c>
      <c r="E13" s="299" t="s">
        <v>18</v>
      </c>
      <c r="F13" s="300">
        <f t="shared" si="0"/>
        <v>30</v>
      </c>
      <c r="G13" s="301" t="s">
        <v>12</v>
      </c>
    </row>
    <row r="14" spans="1:7" x14ac:dyDescent="0.25">
      <c r="A14" s="295">
        <v>4130</v>
      </c>
      <c r="B14" s="296">
        <v>8</v>
      </c>
      <c r="C14" s="297" t="s">
        <v>20</v>
      </c>
      <c r="D14" s="302">
        <v>10</v>
      </c>
      <c r="E14" s="299" t="s">
        <v>33</v>
      </c>
      <c r="F14" s="300">
        <f t="shared" si="0"/>
        <v>10</v>
      </c>
      <c r="G14" s="301" t="s">
        <v>12</v>
      </c>
    </row>
    <row r="15" spans="1:7" x14ac:dyDescent="0.25">
      <c r="A15" s="295">
        <v>4130</v>
      </c>
      <c r="B15" s="296">
        <v>9</v>
      </c>
      <c r="C15" s="297" t="s">
        <v>21</v>
      </c>
      <c r="D15" s="302">
        <v>100</v>
      </c>
      <c r="E15" s="299" t="s">
        <v>13</v>
      </c>
      <c r="F15" s="300">
        <f t="shared" si="0"/>
        <v>100</v>
      </c>
      <c r="G15" s="301" t="s">
        <v>12</v>
      </c>
    </row>
    <row r="16" spans="1:7" x14ac:dyDescent="0.25">
      <c r="A16" s="295">
        <v>4130</v>
      </c>
      <c r="B16" s="296">
        <v>10</v>
      </c>
      <c r="C16" s="297" t="s">
        <v>22</v>
      </c>
      <c r="D16" s="302">
        <v>20</v>
      </c>
      <c r="E16" s="299" t="s">
        <v>11</v>
      </c>
      <c r="F16" s="300">
        <f t="shared" si="0"/>
        <v>20</v>
      </c>
      <c r="G16" s="301" t="s">
        <v>12</v>
      </c>
    </row>
    <row r="17" spans="1:7" x14ac:dyDescent="0.25">
      <c r="A17" s="295">
        <v>4130</v>
      </c>
      <c r="B17" s="296">
        <v>11</v>
      </c>
      <c r="C17" s="297" t="s">
        <v>23</v>
      </c>
      <c r="D17" s="302">
        <v>30</v>
      </c>
      <c r="E17" s="299" t="s">
        <v>11</v>
      </c>
      <c r="F17" s="300">
        <f t="shared" si="0"/>
        <v>30</v>
      </c>
      <c r="G17" s="301" t="s">
        <v>12</v>
      </c>
    </row>
    <row r="18" spans="1:7" x14ac:dyDescent="0.25">
      <c r="A18" s="295">
        <v>4130</v>
      </c>
      <c r="B18" s="296">
        <v>12</v>
      </c>
      <c r="C18" s="297" t="s">
        <v>24</v>
      </c>
      <c r="D18" s="302">
        <v>100</v>
      </c>
      <c r="E18" s="299" t="s">
        <v>13</v>
      </c>
      <c r="F18" s="300">
        <f t="shared" si="0"/>
        <v>100</v>
      </c>
      <c r="G18" s="301" t="s">
        <v>12</v>
      </c>
    </row>
    <row r="19" spans="1:7" x14ac:dyDescent="0.25">
      <c r="A19" s="295">
        <v>4130</v>
      </c>
      <c r="B19" s="296">
        <v>13</v>
      </c>
      <c r="C19" s="297" t="s">
        <v>25</v>
      </c>
      <c r="D19" s="302">
        <v>10</v>
      </c>
      <c r="E19" s="299" t="s">
        <v>26</v>
      </c>
      <c r="F19" s="300">
        <f t="shared" si="0"/>
        <v>10</v>
      </c>
      <c r="G19" s="301" t="s">
        <v>12</v>
      </c>
    </row>
    <row r="20" spans="1:7" x14ac:dyDescent="0.25">
      <c r="A20" s="295">
        <v>4130</v>
      </c>
      <c r="B20" s="296">
        <v>14</v>
      </c>
      <c r="C20" s="297" t="s">
        <v>27</v>
      </c>
      <c r="D20" s="302">
        <v>100</v>
      </c>
      <c r="E20" s="299" t="s">
        <v>11</v>
      </c>
      <c r="F20" s="300">
        <f t="shared" si="0"/>
        <v>100</v>
      </c>
      <c r="G20" s="301" t="s">
        <v>12</v>
      </c>
    </row>
    <row r="21" spans="1:7" x14ac:dyDescent="0.25">
      <c r="A21" s="295">
        <v>4130</v>
      </c>
      <c r="B21" s="296">
        <v>15</v>
      </c>
      <c r="C21" s="297" t="s">
        <v>28</v>
      </c>
      <c r="D21" s="302">
        <v>100</v>
      </c>
      <c r="E21" s="299" t="s">
        <v>13</v>
      </c>
      <c r="F21" s="300">
        <f t="shared" si="0"/>
        <v>100</v>
      </c>
      <c r="G21" s="301" t="s">
        <v>12</v>
      </c>
    </row>
    <row r="22" spans="1:7" x14ac:dyDescent="0.25">
      <c r="A22" s="295">
        <v>4130</v>
      </c>
      <c r="B22" s="296">
        <v>16</v>
      </c>
      <c r="C22" s="297" t="s">
        <v>29</v>
      </c>
      <c r="D22" s="302">
        <v>30</v>
      </c>
      <c r="E22" s="299" t="s">
        <v>11</v>
      </c>
      <c r="F22" s="300">
        <f t="shared" si="0"/>
        <v>30</v>
      </c>
      <c r="G22" s="301" t="s">
        <v>12</v>
      </c>
    </row>
    <row r="23" spans="1:7" x14ac:dyDescent="0.25">
      <c r="A23" s="295">
        <v>4031</v>
      </c>
      <c r="B23" s="296">
        <v>17</v>
      </c>
      <c r="C23" s="297" t="s">
        <v>30</v>
      </c>
      <c r="D23" s="302">
        <v>30</v>
      </c>
      <c r="E23" s="299" t="s">
        <v>11</v>
      </c>
      <c r="F23" s="300">
        <f t="shared" si="0"/>
        <v>30</v>
      </c>
      <c r="G23" s="301" t="s">
        <v>12</v>
      </c>
    </row>
    <row r="24" spans="1:7" x14ac:dyDescent="0.25">
      <c r="A24" s="295">
        <v>4031</v>
      </c>
      <c r="B24" s="296">
        <v>18</v>
      </c>
      <c r="C24" s="297" t="s">
        <v>31</v>
      </c>
      <c r="D24" s="302">
        <v>30</v>
      </c>
      <c r="E24" s="299" t="s">
        <v>13</v>
      </c>
      <c r="F24" s="300">
        <f t="shared" si="0"/>
        <v>30</v>
      </c>
      <c r="G24" s="301" t="s">
        <v>12</v>
      </c>
    </row>
    <row r="25" spans="1:7" x14ac:dyDescent="0.25">
      <c r="A25" s="295">
        <v>4031</v>
      </c>
      <c r="B25" s="296">
        <v>19</v>
      </c>
      <c r="C25" s="297" t="s">
        <v>32</v>
      </c>
      <c r="D25" s="302">
        <v>30</v>
      </c>
      <c r="E25" s="299" t="s">
        <v>33</v>
      </c>
      <c r="F25" s="300">
        <f t="shared" si="0"/>
        <v>30</v>
      </c>
      <c r="G25" s="301" t="s">
        <v>12</v>
      </c>
    </row>
    <row r="26" spans="1:7" x14ac:dyDescent="0.25">
      <c r="A26" s="295">
        <v>4031</v>
      </c>
      <c r="B26" s="296">
        <v>20</v>
      </c>
      <c r="C26" s="297" t="s">
        <v>34</v>
      </c>
      <c r="D26" s="302">
        <v>50</v>
      </c>
      <c r="E26" s="299" t="s">
        <v>33</v>
      </c>
      <c r="F26" s="300">
        <f t="shared" si="0"/>
        <v>50</v>
      </c>
      <c r="G26" s="301" t="s">
        <v>12</v>
      </c>
    </row>
    <row r="27" spans="1:7" x14ac:dyDescent="0.25">
      <c r="A27" s="295">
        <v>4130</v>
      </c>
      <c r="B27" s="296">
        <v>21</v>
      </c>
      <c r="C27" s="297" t="s">
        <v>35</v>
      </c>
      <c r="D27" s="302">
        <f>30+20+30+50+20+50+100</f>
        <v>300</v>
      </c>
      <c r="E27" s="299" t="s">
        <v>11</v>
      </c>
      <c r="F27" s="300">
        <f t="shared" si="0"/>
        <v>300</v>
      </c>
      <c r="G27" s="301" t="s">
        <v>12</v>
      </c>
    </row>
    <row r="28" spans="1:7" x14ac:dyDescent="0.25">
      <c r="A28" s="295">
        <v>4103</v>
      </c>
      <c r="B28" s="296">
        <v>22</v>
      </c>
      <c r="C28" s="297" t="s">
        <v>36</v>
      </c>
      <c r="D28" s="302">
        <v>300</v>
      </c>
      <c r="E28" s="299" t="s">
        <v>11</v>
      </c>
      <c r="F28" s="300">
        <f t="shared" si="0"/>
        <v>300</v>
      </c>
      <c r="G28" s="301" t="s">
        <v>12</v>
      </c>
    </row>
    <row r="29" spans="1:7" x14ac:dyDescent="0.25">
      <c r="A29" s="295">
        <v>4103</v>
      </c>
      <c r="B29" s="296">
        <v>23</v>
      </c>
      <c r="C29" s="297" t="s">
        <v>37</v>
      </c>
      <c r="D29" s="302">
        <v>200</v>
      </c>
      <c r="E29" s="299" t="s">
        <v>38</v>
      </c>
      <c r="F29" s="300">
        <f t="shared" si="0"/>
        <v>200</v>
      </c>
      <c r="G29" s="301" t="s">
        <v>12</v>
      </c>
    </row>
    <row r="30" spans="1:7" x14ac:dyDescent="0.25">
      <c r="A30" s="303">
        <v>4103</v>
      </c>
      <c r="B30" s="304">
        <v>24</v>
      </c>
      <c r="C30" s="305" t="s">
        <v>39</v>
      </c>
      <c r="D30" s="302">
        <v>300</v>
      </c>
      <c r="E30" s="306" t="s">
        <v>13</v>
      </c>
      <c r="F30" s="300">
        <f t="shared" si="0"/>
        <v>300</v>
      </c>
      <c r="G30" s="301" t="s">
        <v>12</v>
      </c>
    </row>
    <row r="31" spans="1:7" x14ac:dyDescent="0.25">
      <c r="A31" s="295">
        <v>4103</v>
      </c>
      <c r="B31" s="296">
        <v>25</v>
      </c>
      <c r="C31" s="297" t="s">
        <v>40</v>
      </c>
      <c r="D31" s="302">
        <v>300</v>
      </c>
      <c r="E31" s="299" t="s">
        <v>13</v>
      </c>
      <c r="F31" s="300">
        <f t="shared" si="0"/>
        <v>300</v>
      </c>
      <c r="G31" s="301" t="s">
        <v>12</v>
      </c>
    </row>
    <row r="32" spans="1:7" x14ac:dyDescent="0.25">
      <c r="A32" s="295">
        <v>4103</v>
      </c>
      <c r="B32" s="296">
        <v>26</v>
      </c>
      <c r="C32" s="297" t="s">
        <v>41</v>
      </c>
      <c r="D32" s="302">
        <v>300</v>
      </c>
      <c r="E32" s="306" t="s">
        <v>11</v>
      </c>
      <c r="F32" s="300">
        <f t="shared" si="0"/>
        <v>300</v>
      </c>
      <c r="G32" s="301" t="s">
        <v>12</v>
      </c>
    </row>
    <row r="33" spans="1:8" ht="15.75" thickBot="1" x14ac:dyDescent="0.3">
      <c r="A33" s="307">
        <v>4103</v>
      </c>
      <c r="B33" s="308">
        <v>27</v>
      </c>
      <c r="C33" s="309" t="s">
        <v>42</v>
      </c>
      <c r="D33" s="310">
        <v>20</v>
      </c>
      <c r="E33" s="311" t="s">
        <v>43</v>
      </c>
      <c r="F33" s="312">
        <f t="shared" si="0"/>
        <v>20</v>
      </c>
      <c r="G33" s="313" t="s">
        <v>12</v>
      </c>
    </row>
    <row r="34" spans="1:8" ht="15.75" thickBot="1" x14ac:dyDescent="0.3">
      <c r="A34" s="314"/>
      <c r="B34" s="314"/>
      <c r="C34" s="315"/>
      <c r="D34" s="316"/>
      <c r="E34" s="317"/>
      <c r="F34" s="318"/>
      <c r="G34" s="319"/>
      <c r="H34" s="228"/>
    </row>
    <row r="35" spans="1:8" x14ac:dyDescent="0.25">
      <c r="A35" s="415" t="s">
        <v>0</v>
      </c>
      <c r="B35" s="415"/>
      <c r="C35" s="415"/>
      <c r="D35" s="415"/>
      <c r="E35" s="415"/>
      <c r="F35" s="415"/>
      <c r="G35" s="415"/>
      <c r="H35" s="228"/>
    </row>
    <row r="36" spans="1:8" x14ac:dyDescent="0.25">
      <c r="A36" s="416" t="s">
        <v>1</v>
      </c>
      <c r="B36" s="415"/>
      <c r="C36" s="415"/>
      <c r="D36" s="415"/>
      <c r="E36" s="415"/>
      <c r="F36" s="415"/>
      <c r="G36" s="417"/>
    </row>
    <row r="37" spans="1:8" x14ac:dyDescent="0.25">
      <c r="A37" s="416" t="s">
        <v>2</v>
      </c>
      <c r="B37" s="415"/>
      <c r="C37" s="415"/>
      <c r="D37" s="415"/>
      <c r="E37" s="415"/>
      <c r="F37" s="415"/>
      <c r="G37" s="417"/>
    </row>
    <row r="38" spans="1:8" x14ac:dyDescent="0.25">
      <c r="A38" s="416" t="s">
        <v>455</v>
      </c>
      <c r="B38" s="415"/>
      <c r="C38" s="415"/>
      <c r="D38" s="415"/>
      <c r="E38" s="415"/>
      <c r="F38" s="415"/>
      <c r="G38" s="417"/>
    </row>
    <row r="39" spans="1:8" x14ac:dyDescent="0.25">
      <c r="A39" s="418" t="s">
        <v>3</v>
      </c>
      <c r="B39" s="419"/>
      <c r="C39" s="419"/>
      <c r="D39" s="419"/>
      <c r="E39" s="419"/>
      <c r="F39" s="419"/>
      <c r="G39" s="420"/>
    </row>
    <row r="40" spans="1:8" ht="22.5" x14ac:dyDescent="0.25">
      <c r="A40" s="320" t="s">
        <v>4</v>
      </c>
      <c r="B40" s="321" t="s">
        <v>5</v>
      </c>
      <c r="C40" s="321" t="s">
        <v>6</v>
      </c>
      <c r="D40" s="322" t="s">
        <v>7</v>
      </c>
      <c r="E40" s="321" t="s">
        <v>8</v>
      </c>
      <c r="F40" s="321" t="s">
        <v>457</v>
      </c>
      <c r="G40" s="323" t="s">
        <v>9</v>
      </c>
    </row>
    <row r="41" spans="1:8" x14ac:dyDescent="0.25">
      <c r="A41" s="324">
        <v>4103</v>
      </c>
      <c r="B41" s="325">
        <v>28</v>
      </c>
      <c r="C41" s="326" t="s">
        <v>44</v>
      </c>
      <c r="D41" s="327">
        <v>20</v>
      </c>
      <c r="E41" s="328" t="s">
        <v>11</v>
      </c>
      <c r="F41" s="329">
        <f t="shared" si="0"/>
        <v>20</v>
      </c>
      <c r="G41" s="330" t="s">
        <v>12</v>
      </c>
    </row>
    <row r="42" spans="1:8" x14ac:dyDescent="0.25">
      <c r="A42" s="324">
        <v>4103</v>
      </c>
      <c r="B42" s="325">
        <v>29</v>
      </c>
      <c r="C42" s="326" t="s">
        <v>45</v>
      </c>
      <c r="D42" s="327">
        <v>200</v>
      </c>
      <c r="E42" s="328" t="s">
        <v>11</v>
      </c>
      <c r="F42" s="329">
        <f t="shared" si="0"/>
        <v>200</v>
      </c>
      <c r="G42" s="330" t="s">
        <v>12</v>
      </c>
    </row>
    <row r="43" spans="1:8" x14ac:dyDescent="0.25">
      <c r="A43" s="324">
        <v>4103</v>
      </c>
      <c r="B43" s="325">
        <v>30</v>
      </c>
      <c r="C43" s="326" t="s">
        <v>46</v>
      </c>
      <c r="D43" s="327">
        <v>500</v>
      </c>
      <c r="E43" s="328" t="s">
        <v>11</v>
      </c>
      <c r="F43" s="329">
        <f t="shared" si="0"/>
        <v>500</v>
      </c>
      <c r="G43" s="330" t="s">
        <v>12</v>
      </c>
    </row>
    <row r="44" spans="1:8" x14ac:dyDescent="0.25">
      <c r="A44" s="324">
        <v>4103</v>
      </c>
      <c r="B44" s="325">
        <v>31</v>
      </c>
      <c r="C44" s="326" t="s">
        <v>47</v>
      </c>
      <c r="D44" s="327">
        <v>100</v>
      </c>
      <c r="E44" s="328" t="s">
        <v>11</v>
      </c>
      <c r="F44" s="329">
        <f t="shared" si="0"/>
        <v>100</v>
      </c>
      <c r="G44" s="330" t="s">
        <v>12</v>
      </c>
    </row>
    <row r="45" spans="1:8" x14ac:dyDescent="0.25">
      <c r="A45" s="324">
        <v>4103</v>
      </c>
      <c r="B45" s="325">
        <v>32</v>
      </c>
      <c r="C45" s="326" t="s">
        <v>48</v>
      </c>
      <c r="D45" s="327">
        <v>6</v>
      </c>
      <c r="E45" s="328" t="s">
        <v>43</v>
      </c>
      <c r="F45" s="329">
        <f t="shared" si="0"/>
        <v>6</v>
      </c>
      <c r="G45" s="330" t="s">
        <v>12</v>
      </c>
    </row>
    <row r="46" spans="1:8" x14ac:dyDescent="0.25">
      <c r="A46" s="324">
        <v>4103</v>
      </c>
      <c r="B46" s="325">
        <v>33</v>
      </c>
      <c r="C46" s="326" t="s">
        <v>49</v>
      </c>
      <c r="D46" s="327">
        <v>600</v>
      </c>
      <c r="E46" s="328" t="s">
        <v>11</v>
      </c>
      <c r="F46" s="329">
        <f t="shared" si="0"/>
        <v>600</v>
      </c>
      <c r="G46" s="330" t="s">
        <v>12</v>
      </c>
    </row>
    <row r="47" spans="1:8" x14ac:dyDescent="0.25">
      <c r="A47" s="324">
        <v>4103</v>
      </c>
      <c r="B47" s="325">
        <v>34</v>
      </c>
      <c r="C47" s="326" t="s">
        <v>50</v>
      </c>
      <c r="D47" s="327">
        <v>150</v>
      </c>
      <c r="E47" s="328" t="s">
        <v>11</v>
      </c>
      <c r="F47" s="329">
        <f t="shared" si="0"/>
        <v>150</v>
      </c>
      <c r="G47" s="330" t="s">
        <v>12</v>
      </c>
    </row>
    <row r="48" spans="1:8" x14ac:dyDescent="0.25">
      <c r="A48" s="324">
        <v>4103</v>
      </c>
      <c r="B48" s="325">
        <v>35</v>
      </c>
      <c r="C48" s="326" t="s">
        <v>51</v>
      </c>
      <c r="D48" s="327">
        <v>200</v>
      </c>
      <c r="E48" s="328" t="s">
        <v>11</v>
      </c>
      <c r="F48" s="329">
        <f t="shared" si="0"/>
        <v>200</v>
      </c>
      <c r="G48" s="330" t="s">
        <v>12</v>
      </c>
    </row>
    <row r="49" spans="1:7" x14ac:dyDescent="0.25">
      <c r="A49" s="324">
        <v>4103</v>
      </c>
      <c r="B49" s="325">
        <v>36</v>
      </c>
      <c r="C49" s="326" t="s">
        <v>52</v>
      </c>
      <c r="D49" s="327">
        <f>100+100+200+100</f>
        <v>500</v>
      </c>
      <c r="E49" s="328" t="s">
        <v>11</v>
      </c>
      <c r="F49" s="329">
        <f t="shared" si="0"/>
        <v>500</v>
      </c>
      <c r="G49" s="330" t="s">
        <v>12</v>
      </c>
    </row>
    <row r="50" spans="1:7" x14ac:dyDescent="0.25">
      <c r="A50" s="324">
        <v>4103</v>
      </c>
      <c r="B50" s="325">
        <v>37</v>
      </c>
      <c r="C50" s="326" t="s">
        <v>53</v>
      </c>
      <c r="D50" s="327">
        <v>200</v>
      </c>
      <c r="E50" s="328" t="s">
        <v>11</v>
      </c>
      <c r="F50" s="329">
        <f t="shared" si="0"/>
        <v>200</v>
      </c>
      <c r="G50" s="330" t="s">
        <v>12</v>
      </c>
    </row>
    <row r="51" spans="1:7" x14ac:dyDescent="0.25">
      <c r="A51" s="324">
        <v>4103</v>
      </c>
      <c r="B51" s="325">
        <v>38</v>
      </c>
      <c r="C51" s="326" t="s">
        <v>54</v>
      </c>
      <c r="D51" s="327">
        <v>150</v>
      </c>
      <c r="E51" s="328" t="s">
        <v>13</v>
      </c>
      <c r="F51" s="329">
        <f t="shared" si="0"/>
        <v>150</v>
      </c>
      <c r="G51" s="330" t="s">
        <v>12</v>
      </c>
    </row>
    <row r="52" spans="1:7" x14ac:dyDescent="0.25">
      <c r="A52" s="324">
        <v>4103</v>
      </c>
      <c r="B52" s="325">
        <v>39</v>
      </c>
      <c r="C52" s="326" t="s">
        <v>55</v>
      </c>
      <c r="D52" s="327">
        <v>600</v>
      </c>
      <c r="E52" s="328" t="s">
        <v>11</v>
      </c>
      <c r="F52" s="329">
        <f t="shared" si="0"/>
        <v>600</v>
      </c>
      <c r="G52" s="330" t="s">
        <v>12</v>
      </c>
    </row>
    <row r="53" spans="1:7" x14ac:dyDescent="0.25">
      <c r="A53" s="324">
        <v>4103</v>
      </c>
      <c r="B53" s="325">
        <v>40</v>
      </c>
      <c r="C53" s="326" t="s">
        <v>56</v>
      </c>
      <c r="D53" s="327">
        <v>100</v>
      </c>
      <c r="E53" s="328" t="s">
        <v>11</v>
      </c>
      <c r="F53" s="329">
        <f t="shared" si="0"/>
        <v>100</v>
      </c>
      <c r="G53" s="330" t="s">
        <v>12</v>
      </c>
    </row>
    <row r="54" spans="1:7" x14ac:dyDescent="0.25">
      <c r="A54" s="324">
        <v>4103</v>
      </c>
      <c r="B54" s="325">
        <v>41</v>
      </c>
      <c r="C54" s="326" t="s">
        <v>57</v>
      </c>
      <c r="D54" s="327">
        <v>2000</v>
      </c>
      <c r="E54" s="328" t="s">
        <v>11</v>
      </c>
      <c r="F54" s="329">
        <f t="shared" si="0"/>
        <v>2000</v>
      </c>
      <c r="G54" s="330" t="s">
        <v>12</v>
      </c>
    </row>
    <row r="55" spans="1:7" x14ac:dyDescent="0.25">
      <c r="A55" s="324">
        <v>4103</v>
      </c>
      <c r="B55" s="325">
        <v>42</v>
      </c>
      <c r="C55" s="326" t="s">
        <v>58</v>
      </c>
      <c r="D55" s="327">
        <v>3000</v>
      </c>
      <c r="E55" s="328" t="s">
        <v>11</v>
      </c>
      <c r="F55" s="329">
        <f t="shared" si="0"/>
        <v>3000</v>
      </c>
      <c r="G55" s="330" t="s">
        <v>12</v>
      </c>
    </row>
    <row r="56" spans="1:7" x14ac:dyDescent="0.25">
      <c r="A56" s="324">
        <v>4103</v>
      </c>
      <c r="B56" s="325">
        <v>43</v>
      </c>
      <c r="C56" s="326" t="s">
        <v>59</v>
      </c>
      <c r="D56" s="327">
        <v>100</v>
      </c>
      <c r="E56" s="328" t="s">
        <v>11</v>
      </c>
      <c r="F56" s="329">
        <f t="shared" si="0"/>
        <v>100</v>
      </c>
      <c r="G56" s="330" t="s">
        <v>12</v>
      </c>
    </row>
    <row r="57" spans="1:7" x14ac:dyDescent="0.25">
      <c r="A57" s="324">
        <v>4103</v>
      </c>
      <c r="B57" s="325">
        <v>44</v>
      </c>
      <c r="C57" s="326" t="s">
        <v>60</v>
      </c>
      <c r="D57" s="327">
        <v>1500</v>
      </c>
      <c r="E57" s="328" t="s">
        <v>11</v>
      </c>
      <c r="F57" s="329">
        <f t="shared" si="0"/>
        <v>1500</v>
      </c>
      <c r="G57" s="330" t="s">
        <v>12</v>
      </c>
    </row>
    <row r="58" spans="1:7" x14ac:dyDescent="0.25">
      <c r="A58" s="324">
        <v>4103</v>
      </c>
      <c r="B58" s="325">
        <v>45</v>
      </c>
      <c r="C58" s="326" t="s">
        <v>61</v>
      </c>
      <c r="D58" s="327">
        <v>100</v>
      </c>
      <c r="E58" s="328" t="s">
        <v>11</v>
      </c>
      <c r="F58" s="329">
        <f t="shared" si="0"/>
        <v>100</v>
      </c>
      <c r="G58" s="330" t="s">
        <v>12</v>
      </c>
    </row>
    <row r="59" spans="1:7" x14ac:dyDescent="0.25">
      <c r="A59" s="324">
        <v>4103</v>
      </c>
      <c r="B59" s="325">
        <v>46</v>
      </c>
      <c r="C59" s="326" t="s">
        <v>62</v>
      </c>
      <c r="D59" s="327">
        <f>50</f>
        <v>50</v>
      </c>
      <c r="E59" s="328" t="s">
        <v>11</v>
      </c>
      <c r="F59" s="329">
        <f t="shared" si="0"/>
        <v>50</v>
      </c>
      <c r="G59" s="330" t="s">
        <v>12</v>
      </c>
    </row>
    <row r="60" spans="1:7" x14ac:dyDescent="0.25">
      <c r="A60" s="324">
        <v>4103</v>
      </c>
      <c r="B60" s="325">
        <v>47</v>
      </c>
      <c r="C60" s="326" t="s">
        <v>63</v>
      </c>
      <c r="D60" s="327">
        <f>100+100</f>
        <v>200</v>
      </c>
      <c r="E60" s="328" t="s">
        <v>11</v>
      </c>
      <c r="F60" s="329">
        <f t="shared" si="0"/>
        <v>200</v>
      </c>
      <c r="G60" s="330" t="s">
        <v>12</v>
      </c>
    </row>
    <row r="61" spans="1:7" x14ac:dyDescent="0.25">
      <c r="A61" s="324">
        <v>4103</v>
      </c>
      <c r="B61" s="325">
        <v>48</v>
      </c>
      <c r="C61" s="326" t="s">
        <v>64</v>
      </c>
      <c r="D61" s="327">
        <v>50</v>
      </c>
      <c r="E61" s="328" t="s">
        <v>43</v>
      </c>
      <c r="F61" s="329">
        <f t="shared" si="0"/>
        <v>50</v>
      </c>
      <c r="G61" s="330" t="s">
        <v>12</v>
      </c>
    </row>
    <row r="62" spans="1:7" x14ac:dyDescent="0.25">
      <c r="A62" s="324">
        <v>4103</v>
      </c>
      <c r="B62" s="325">
        <v>49</v>
      </c>
      <c r="C62" s="326" t="s">
        <v>65</v>
      </c>
      <c r="D62" s="327">
        <v>50</v>
      </c>
      <c r="E62" s="328" t="s">
        <v>11</v>
      </c>
      <c r="F62" s="329">
        <f t="shared" si="0"/>
        <v>50</v>
      </c>
      <c r="G62" s="330" t="s">
        <v>12</v>
      </c>
    </row>
    <row r="63" spans="1:7" x14ac:dyDescent="0.25">
      <c r="A63" s="324">
        <v>4103</v>
      </c>
      <c r="B63" s="325">
        <v>50</v>
      </c>
      <c r="C63" s="326" t="s">
        <v>66</v>
      </c>
      <c r="D63" s="327">
        <v>300</v>
      </c>
      <c r="E63" s="328" t="s">
        <v>11</v>
      </c>
      <c r="F63" s="329">
        <f t="shared" si="0"/>
        <v>300</v>
      </c>
      <c r="G63" s="330" t="s">
        <v>12</v>
      </c>
    </row>
    <row r="64" spans="1:7" x14ac:dyDescent="0.25">
      <c r="A64" s="324">
        <v>4103</v>
      </c>
      <c r="B64" s="325">
        <v>51</v>
      </c>
      <c r="C64" s="326" t="s">
        <v>67</v>
      </c>
      <c r="D64" s="327">
        <v>300</v>
      </c>
      <c r="E64" s="328" t="s">
        <v>11</v>
      </c>
      <c r="F64" s="329">
        <f t="shared" si="0"/>
        <v>300</v>
      </c>
      <c r="G64" s="330" t="s">
        <v>12</v>
      </c>
    </row>
    <row r="65" spans="1:7" x14ac:dyDescent="0.25">
      <c r="A65" s="324">
        <v>4103</v>
      </c>
      <c r="B65" s="325">
        <v>52</v>
      </c>
      <c r="C65" s="326" t="s">
        <v>68</v>
      </c>
      <c r="D65" s="327">
        <v>400</v>
      </c>
      <c r="E65" s="328" t="s">
        <v>11</v>
      </c>
      <c r="F65" s="329">
        <f t="shared" si="0"/>
        <v>400</v>
      </c>
      <c r="G65" s="330" t="s">
        <v>12</v>
      </c>
    </row>
    <row r="66" spans="1:7" x14ac:dyDescent="0.25">
      <c r="A66" s="324">
        <v>4103</v>
      </c>
      <c r="B66" s="325">
        <v>53</v>
      </c>
      <c r="C66" s="326" t="s">
        <v>69</v>
      </c>
      <c r="D66" s="327">
        <f>100+200+100+100</f>
        <v>500</v>
      </c>
      <c r="E66" s="328" t="s">
        <v>11</v>
      </c>
      <c r="F66" s="329">
        <f t="shared" si="0"/>
        <v>500</v>
      </c>
      <c r="G66" s="330" t="s">
        <v>12</v>
      </c>
    </row>
    <row r="67" spans="1:7" ht="15.75" thickBot="1" x14ac:dyDescent="0.3">
      <c r="A67" s="331">
        <v>4103</v>
      </c>
      <c r="B67" s="332">
        <v>54</v>
      </c>
      <c r="C67" s="333" t="s">
        <v>70</v>
      </c>
      <c r="D67" s="334">
        <f>100+100+100+100+100</f>
        <v>500</v>
      </c>
      <c r="E67" s="335" t="s">
        <v>11</v>
      </c>
      <c r="F67" s="336">
        <f t="shared" si="0"/>
        <v>500</v>
      </c>
      <c r="G67" s="337" t="s">
        <v>12</v>
      </c>
    </row>
    <row r="68" spans="1:7" ht="15.75" thickBot="1" x14ac:dyDescent="0.3">
      <c r="A68" s="221"/>
      <c r="B68" s="222"/>
      <c r="C68" s="223"/>
      <c r="D68" s="224"/>
      <c r="E68" s="225"/>
      <c r="F68" s="226"/>
      <c r="G68" s="227"/>
    </row>
    <row r="69" spans="1:7" x14ac:dyDescent="0.25">
      <c r="A69" s="421" t="s">
        <v>0</v>
      </c>
      <c r="B69" s="422"/>
      <c r="C69" s="422"/>
      <c r="D69" s="422"/>
      <c r="E69" s="422"/>
      <c r="F69" s="422"/>
      <c r="G69" s="423"/>
    </row>
    <row r="70" spans="1:7" x14ac:dyDescent="0.25">
      <c r="A70" s="416" t="s">
        <v>1</v>
      </c>
      <c r="B70" s="415"/>
      <c r="C70" s="415"/>
      <c r="D70" s="415"/>
      <c r="E70" s="415"/>
      <c r="F70" s="415"/>
      <c r="G70" s="417"/>
    </row>
    <row r="71" spans="1:7" x14ac:dyDescent="0.25">
      <c r="A71" s="416" t="s">
        <v>2</v>
      </c>
      <c r="B71" s="415"/>
      <c r="C71" s="415"/>
      <c r="D71" s="415"/>
      <c r="E71" s="415"/>
      <c r="F71" s="415"/>
      <c r="G71" s="417"/>
    </row>
    <row r="72" spans="1:7" x14ac:dyDescent="0.25">
      <c r="A72" s="416" t="s">
        <v>455</v>
      </c>
      <c r="B72" s="415"/>
      <c r="C72" s="415"/>
      <c r="D72" s="415"/>
      <c r="E72" s="415"/>
      <c r="F72" s="415"/>
      <c r="G72" s="417"/>
    </row>
    <row r="73" spans="1:7" x14ac:dyDescent="0.25">
      <c r="A73" s="418" t="s">
        <v>3</v>
      </c>
      <c r="B73" s="419"/>
      <c r="C73" s="419"/>
      <c r="D73" s="419"/>
      <c r="E73" s="419"/>
      <c r="F73" s="419"/>
      <c r="G73" s="420"/>
    </row>
    <row r="74" spans="1:7" ht="22.5" x14ac:dyDescent="0.25">
      <c r="A74" s="320" t="s">
        <v>4</v>
      </c>
      <c r="B74" s="321" t="s">
        <v>5</v>
      </c>
      <c r="C74" s="321" t="s">
        <v>6</v>
      </c>
      <c r="D74" s="322" t="s">
        <v>7</v>
      </c>
      <c r="E74" s="321" t="s">
        <v>8</v>
      </c>
      <c r="F74" s="321" t="s">
        <v>457</v>
      </c>
      <c r="G74" s="323" t="s">
        <v>9</v>
      </c>
    </row>
    <row r="75" spans="1:7" x14ac:dyDescent="0.25">
      <c r="A75" s="324">
        <v>4103</v>
      </c>
      <c r="B75" s="325">
        <v>55</v>
      </c>
      <c r="C75" s="326" t="s">
        <v>71</v>
      </c>
      <c r="D75" s="327">
        <v>500</v>
      </c>
      <c r="E75" s="328" t="s">
        <v>11</v>
      </c>
      <c r="F75" s="329">
        <f t="shared" si="0"/>
        <v>500</v>
      </c>
      <c r="G75" s="330" t="s">
        <v>12</v>
      </c>
    </row>
    <row r="76" spans="1:7" x14ac:dyDescent="0.25">
      <c r="A76" s="324">
        <v>4103</v>
      </c>
      <c r="B76" s="325">
        <v>56</v>
      </c>
      <c r="C76" s="326" t="s">
        <v>72</v>
      </c>
      <c r="D76" s="327">
        <v>500</v>
      </c>
      <c r="E76" s="328" t="s">
        <v>11</v>
      </c>
      <c r="F76" s="329">
        <f t="shared" si="0"/>
        <v>500</v>
      </c>
      <c r="G76" s="330" t="s">
        <v>12</v>
      </c>
    </row>
    <row r="77" spans="1:7" x14ac:dyDescent="0.25">
      <c r="A77" s="324">
        <v>4103</v>
      </c>
      <c r="B77" s="325">
        <v>57</v>
      </c>
      <c r="C77" s="326" t="s">
        <v>73</v>
      </c>
      <c r="D77" s="327">
        <v>200</v>
      </c>
      <c r="E77" s="328" t="s">
        <v>11</v>
      </c>
      <c r="F77" s="329">
        <f t="shared" si="0"/>
        <v>200</v>
      </c>
      <c r="G77" s="330" t="s">
        <v>12</v>
      </c>
    </row>
    <row r="78" spans="1:7" x14ac:dyDescent="0.25">
      <c r="A78" s="324">
        <v>4103</v>
      </c>
      <c r="B78" s="325">
        <v>58</v>
      </c>
      <c r="C78" s="326" t="s">
        <v>74</v>
      </c>
      <c r="D78" s="327">
        <v>50</v>
      </c>
      <c r="E78" s="328" t="s">
        <v>11</v>
      </c>
      <c r="F78" s="329">
        <f t="shared" si="0"/>
        <v>50</v>
      </c>
      <c r="G78" s="330" t="s">
        <v>12</v>
      </c>
    </row>
    <row r="79" spans="1:7" x14ac:dyDescent="0.25">
      <c r="A79" s="324">
        <v>4103</v>
      </c>
      <c r="B79" s="325">
        <v>59</v>
      </c>
      <c r="C79" s="326" t="s">
        <v>75</v>
      </c>
      <c r="D79" s="327">
        <v>50</v>
      </c>
      <c r="E79" s="328" t="s">
        <v>11</v>
      </c>
      <c r="F79" s="329">
        <f t="shared" si="0"/>
        <v>50</v>
      </c>
      <c r="G79" s="330" t="s">
        <v>12</v>
      </c>
    </row>
    <row r="80" spans="1:7" x14ac:dyDescent="0.25">
      <c r="A80" s="324">
        <v>4103</v>
      </c>
      <c r="B80" s="325">
        <v>60</v>
      </c>
      <c r="C80" s="326" t="s">
        <v>76</v>
      </c>
      <c r="D80" s="327">
        <v>50</v>
      </c>
      <c r="E80" s="328" t="s">
        <v>77</v>
      </c>
      <c r="F80" s="329">
        <f t="shared" si="0"/>
        <v>50</v>
      </c>
      <c r="G80" s="330" t="s">
        <v>12</v>
      </c>
    </row>
    <row r="81" spans="1:8" x14ac:dyDescent="0.25">
      <c r="A81" s="324">
        <v>4103</v>
      </c>
      <c r="B81" s="325">
        <v>61</v>
      </c>
      <c r="C81" s="326" t="s">
        <v>78</v>
      </c>
      <c r="D81" s="327">
        <v>60</v>
      </c>
      <c r="E81" s="328" t="s">
        <v>18</v>
      </c>
      <c r="F81" s="329">
        <f t="shared" si="0"/>
        <v>60</v>
      </c>
      <c r="G81" s="330" t="s">
        <v>12</v>
      </c>
    </row>
    <row r="82" spans="1:8" x14ac:dyDescent="0.25">
      <c r="A82" s="324">
        <v>4103</v>
      </c>
      <c r="B82" s="325">
        <v>62</v>
      </c>
      <c r="C82" s="326" t="s">
        <v>79</v>
      </c>
      <c r="D82" s="327">
        <v>500</v>
      </c>
      <c r="E82" s="328" t="s">
        <v>11</v>
      </c>
      <c r="F82" s="329">
        <f t="shared" si="0"/>
        <v>500</v>
      </c>
      <c r="G82" s="330" t="s">
        <v>12</v>
      </c>
    </row>
    <row r="83" spans="1:8" x14ac:dyDescent="0.25">
      <c r="A83" s="324">
        <v>4103</v>
      </c>
      <c r="B83" s="325">
        <v>63</v>
      </c>
      <c r="C83" s="326" t="s">
        <v>80</v>
      </c>
      <c r="D83" s="327">
        <v>120</v>
      </c>
      <c r="E83" s="328" t="s">
        <v>18</v>
      </c>
      <c r="F83" s="329">
        <f t="shared" si="0"/>
        <v>120</v>
      </c>
      <c r="G83" s="330" t="s">
        <v>12</v>
      </c>
      <c r="H83" s="1"/>
    </row>
    <row r="84" spans="1:8" x14ac:dyDescent="0.25">
      <c r="A84" s="324">
        <v>4103</v>
      </c>
      <c r="B84" s="325">
        <v>64</v>
      </c>
      <c r="C84" s="326" t="s">
        <v>81</v>
      </c>
      <c r="D84" s="327">
        <f>50+50+100+100+100</f>
        <v>400</v>
      </c>
      <c r="E84" s="328" t="s">
        <v>11</v>
      </c>
      <c r="F84" s="329">
        <f t="shared" si="0"/>
        <v>400</v>
      </c>
      <c r="G84" s="330" t="s">
        <v>12</v>
      </c>
      <c r="H84" s="1"/>
    </row>
    <row r="85" spans="1:8" x14ac:dyDescent="0.25">
      <c r="A85" s="324">
        <v>4103</v>
      </c>
      <c r="B85" s="325">
        <v>65</v>
      </c>
      <c r="C85" s="326" t="s">
        <v>82</v>
      </c>
      <c r="D85" s="327">
        <v>700</v>
      </c>
      <c r="E85" s="328" t="s">
        <v>13</v>
      </c>
      <c r="F85" s="329">
        <f t="shared" si="0"/>
        <v>700</v>
      </c>
      <c r="G85" s="330" t="s">
        <v>12</v>
      </c>
    </row>
    <row r="86" spans="1:8" x14ac:dyDescent="0.25">
      <c r="A86" s="324">
        <v>4103</v>
      </c>
      <c r="B86" s="325">
        <v>66</v>
      </c>
      <c r="C86" s="326" t="s">
        <v>83</v>
      </c>
      <c r="D86" s="327">
        <v>200</v>
      </c>
      <c r="E86" s="328" t="s">
        <v>11</v>
      </c>
      <c r="F86" s="329">
        <f t="shared" ref="F86:F114" si="1">D86</f>
        <v>200</v>
      </c>
      <c r="G86" s="330" t="s">
        <v>12</v>
      </c>
    </row>
    <row r="87" spans="1:8" x14ac:dyDescent="0.25">
      <c r="A87" s="324">
        <v>4103</v>
      </c>
      <c r="B87" s="325">
        <v>67</v>
      </c>
      <c r="C87" s="326" t="s">
        <v>84</v>
      </c>
      <c r="D87" s="327">
        <v>200</v>
      </c>
      <c r="E87" s="328" t="s">
        <v>11</v>
      </c>
      <c r="F87" s="329">
        <f t="shared" si="1"/>
        <v>200</v>
      </c>
      <c r="G87" s="330" t="s">
        <v>12</v>
      </c>
    </row>
    <row r="88" spans="1:8" x14ac:dyDescent="0.25">
      <c r="A88" s="324">
        <v>4103</v>
      </c>
      <c r="B88" s="325">
        <v>68</v>
      </c>
      <c r="C88" s="326" t="s">
        <v>85</v>
      </c>
      <c r="D88" s="327">
        <v>500</v>
      </c>
      <c r="E88" s="328" t="s">
        <v>11</v>
      </c>
      <c r="F88" s="329">
        <f t="shared" si="1"/>
        <v>500</v>
      </c>
      <c r="G88" s="330" t="s">
        <v>12</v>
      </c>
    </row>
    <row r="89" spans="1:8" x14ac:dyDescent="0.25">
      <c r="A89" s="324">
        <v>4103</v>
      </c>
      <c r="B89" s="325">
        <v>69</v>
      </c>
      <c r="C89" s="326" t="s">
        <v>86</v>
      </c>
      <c r="D89" s="327">
        <v>50</v>
      </c>
      <c r="E89" s="328" t="s">
        <v>18</v>
      </c>
      <c r="F89" s="329">
        <f t="shared" si="1"/>
        <v>50</v>
      </c>
      <c r="G89" s="330" t="s">
        <v>12</v>
      </c>
    </row>
    <row r="90" spans="1:8" x14ac:dyDescent="0.25">
      <c r="A90" s="324">
        <v>4103</v>
      </c>
      <c r="B90" s="325">
        <v>70</v>
      </c>
      <c r="C90" s="326" t="s">
        <v>87</v>
      </c>
      <c r="D90" s="327">
        <v>50</v>
      </c>
      <c r="E90" s="328" t="s">
        <v>18</v>
      </c>
      <c r="F90" s="329">
        <f t="shared" si="1"/>
        <v>50</v>
      </c>
      <c r="G90" s="330" t="s">
        <v>12</v>
      </c>
    </row>
    <row r="91" spans="1:8" x14ac:dyDescent="0.25">
      <c r="A91" s="324">
        <v>4103</v>
      </c>
      <c r="B91" s="325">
        <v>71</v>
      </c>
      <c r="C91" s="326" t="s">
        <v>88</v>
      </c>
      <c r="D91" s="327">
        <v>120</v>
      </c>
      <c r="E91" s="328" t="s">
        <v>89</v>
      </c>
      <c r="F91" s="329">
        <f t="shared" si="1"/>
        <v>120</v>
      </c>
      <c r="G91" s="330" t="s">
        <v>12</v>
      </c>
    </row>
    <row r="92" spans="1:8" x14ac:dyDescent="0.25">
      <c r="A92" s="324">
        <v>4103</v>
      </c>
      <c r="B92" s="325">
        <v>72</v>
      </c>
      <c r="C92" s="326" t="s">
        <v>90</v>
      </c>
      <c r="D92" s="327">
        <v>120</v>
      </c>
      <c r="E92" s="328" t="s">
        <v>89</v>
      </c>
      <c r="F92" s="329">
        <f t="shared" si="1"/>
        <v>120</v>
      </c>
      <c r="G92" s="330" t="s">
        <v>12</v>
      </c>
    </row>
    <row r="93" spans="1:8" x14ac:dyDescent="0.25">
      <c r="A93" s="324">
        <v>4103</v>
      </c>
      <c r="B93" s="325">
        <v>73</v>
      </c>
      <c r="C93" s="326" t="s">
        <v>91</v>
      </c>
      <c r="D93" s="327">
        <f>80+40</f>
        <v>120</v>
      </c>
      <c r="E93" s="328" t="s">
        <v>89</v>
      </c>
      <c r="F93" s="329">
        <f t="shared" si="1"/>
        <v>120</v>
      </c>
      <c r="G93" s="330" t="s">
        <v>12</v>
      </c>
    </row>
    <row r="94" spans="1:8" x14ac:dyDescent="0.25">
      <c r="A94" s="324">
        <v>4103</v>
      </c>
      <c r="B94" s="325">
        <v>74</v>
      </c>
      <c r="C94" s="326" t="s">
        <v>92</v>
      </c>
      <c r="D94" s="327">
        <v>1000</v>
      </c>
      <c r="E94" s="328" t="s">
        <v>89</v>
      </c>
      <c r="F94" s="329">
        <f t="shared" si="1"/>
        <v>1000</v>
      </c>
      <c r="G94" s="330" t="s">
        <v>12</v>
      </c>
    </row>
    <row r="95" spans="1:8" x14ac:dyDescent="0.25">
      <c r="A95" s="324">
        <v>4103</v>
      </c>
      <c r="B95" s="325">
        <v>75</v>
      </c>
      <c r="C95" s="326" t="s">
        <v>93</v>
      </c>
      <c r="D95" s="327">
        <v>2500</v>
      </c>
      <c r="E95" s="328" t="s">
        <v>89</v>
      </c>
      <c r="F95" s="329">
        <f t="shared" si="1"/>
        <v>2500</v>
      </c>
      <c r="G95" s="330" t="s">
        <v>12</v>
      </c>
    </row>
    <row r="96" spans="1:8" x14ac:dyDescent="0.25">
      <c r="A96" s="324">
        <v>4103</v>
      </c>
      <c r="B96" s="325">
        <v>76</v>
      </c>
      <c r="C96" s="326" t="s">
        <v>94</v>
      </c>
      <c r="D96" s="327">
        <v>30</v>
      </c>
      <c r="E96" s="328" t="s">
        <v>95</v>
      </c>
      <c r="F96" s="329">
        <f t="shared" si="1"/>
        <v>30</v>
      </c>
      <c r="G96" s="330" t="s">
        <v>12</v>
      </c>
    </row>
    <row r="97" spans="1:7" x14ac:dyDescent="0.25">
      <c r="A97" s="324">
        <v>4103</v>
      </c>
      <c r="B97" s="325">
        <v>77</v>
      </c>
      <c r="C97" s="338" t="s">
        <v>96</v>
      </c>
      <c r="D97" s="327">
        <v>10</v>
      </c>
      <c r="E97" s="328" t="s">
        <v>33</v>
      </c>
      <c r="F97" s="329">
        <f t="shared" si="1"/>
        <v>10</v>
      </c>
      <c r="G97" s="330" t="s">
        <v>12</v>
      </c>
    </row>
    <row r="98" spans="1:7" x14ac:dyDescent="0.25">
      <c r="A98" s="324">
        <v>4103</v>
      </c>
      <c r="B98" s="325">
        <v>78</v>
      </c>
      <c r="C98" s="326" t="s">
        <v>97</v>
      </c>
      <c r="D98" s="327">
        <v>80</v>
      </c>
      <c r="E98" s="328" t="s">
        <v>18</v>
      </c>
      <c r="F98" s="329">
        <f t="shared" si="1"/>
        <v>80</v>
      </c>
      <c r="G98" s="330" t="s">
        <v>12</v>
      </c>
    </row>
    <row r="99" spans="1:7" x14ac:dyDescent="0.25">
      <c r="A99" s="324">
        <v>4103</v>
      </c>
      <c r="B99" s="325">
        <v>79</v>
      </c>
      <c r="C99" s="326" t="s">
        <v>98</v>
      </c>
      <c r="D99" s="327">
        <v>100</v>
      </c>
      <c r="E99" s="328" t="s">
        <v>18</v>
      </c>
      <c r="F99" s="329">
        <f t="shared" si="1"/>
        <v>100</v>
      </c>
      <c r="G99" s="330" t="s">
        <v>12</v>
      </c>
    </row>
    <row r="100" spans="1:7" x14ac:dyDescent="0.25">
      <c r="A100" s="324">
        <v>4130</v>
      </c>
      <c r="B100" s="325">
        <v>80</v>
      </c>
      <c r="C100" s="326" t="s">
        <v>392</v>
      </c>
      <c r="D100" s="339">
        <v>200</v>
      </c>
      <c r="E100" s="328" t="s">
        <v>11</v>
      </c>
      <c r="F100" s="329">
        <f t="shared" si="1"/>
        <v>200</v>
      </c>
      <c r="G100" s="330" t="s">
        <v>12</v>
      </c>
    </row>
    <row r="101" spans="1:7" ht="15.75" thickBot="1" x14ac:dyDescent="0.3">
      <c r="A101" s="331">
        <v>4130</v>
      </c>
      <c r="B101" s="332">
        <v>81</v>
      </c>
      <c r="C101" s="333" t="s">
        <v>394</v>
      </c>
      <c r="D101" s="340">
        <v>50</v>
      </c>
      <c r="E101" s="335" t="s">
        <v>103</v>
      </c>
      <c r="F101" s="336">
        <f t="shared" si="1"/>
        <v>50</v>
      </c>
      <c r="G101" s="337" t="s">
        <v>12</v>
      </c>
    </row>
    <row r="102" spans="1:7" ht="15.75" thickBot="1" x14ac:dyDescent="0.3">
      <c r="A102" s="285"/>
      <c r="B102" s="285"/>
      <c r="C102" s="286"/>
      <c r="D102" s="287"/>
      <c r="E102" s="288"/>
      <c r="F102" s="289"/>
      <c r="G102" s="290"/>
    </row>
    <row r="103" spans="1:7" x14ac:dyDescent="0.25">
      <c r="A103" s="424" t="s">
        <v>0</v>
      </c>
      <c r="B103" s="425"/>
      <c r="C103" s="425"/>
      <c r="D103" s="425"/>
      <c r="E103" s="425"/>
      <c r="F103" s="425"/>
      <c r="G103" s="426"/>
    </row>
    <row r="104" spans="1:7" x14ac:dyDescent="0.25">
      <c r="A104" s="424" t="s">
        <v>1</v>
      </c>
      <c r="B104" s="425"/>
      <c r="C104" s="425"/>
      <c r="D104" s="425"/>
      <c r="E104" s="425"/>
      <c r="F104" s="425"/>
      <c r="G104" s="426"/>
    </row>
    <row r="105" spans="1:7" x14ac:dyDescent="0.25">
      <c r="A105" s="424" t="s">
        <v>2</v>
      </c>
      <c r="B105" s="425"/>
      <c r="C105" s="425"/>
      <c r="D105" s="425"/>
      <c r="E105" s="425"/>
      <c r="F105" s="425"/>
      <c r="G105" s="426"/>
    </row>
    <row r="106" spans="1:7" x14ac:dyDescent="0.25">
      <c r="A106" s="424" t="s">
        <v>455</v>
      </c>
      <c r="B106" s="425"/>
      <c r="C106" s="425"/>
      <c r="D106" s="425"/>
      <c r="E106" s="425"/>
      <c r="F106" s="425"/>
      <c r="G106" s="426"/>
    </row>
    <row r="107" spans="1:7" x14ac:dyDescent="0.25">
      <c r="A107" s="427" t="s">
        <v>3</v>
      </c>
      <c r="B107" s="428"/>
      <c r="C107" s="428"/>
      <c r="D107" s="428"/>
      <c r="E107" s="428"/>
      <c r="F107" s="428"/>
      <c r="G107" s="429"/>
    </row>
    <row r="108" spans="1:7" ht="25.5" x14ac:dyDescent="0.25">
      <c r="A108" s="210" t="s">
        <v>4</v>
      </c>
      <c r="B108" s="203" t="s">
        <v>5</v>
      </c>
      <c r="C108" s="203" t="s">
        <v>6</v>
      </c>
      <c r="D108" s="204" t="s">
        <v>7</v>
      </c>
      <c r="E108" s="203" t="s">
        <v>8</v>
      </c>
      <c r="F108" s="203" t="s">
        <v>457</v>
      </c>
      <c r="G108" s="211" t="s">
        <v>9</v>
      </c>
    </row>
    <row r="109" spans="1:7" x14ac:dyDescent="0.25">
      <c r="A109" s="212">
        <v>4130</v>
      </c>
      <c r="B109" s="205">
        <v>82</v>
      </c>
      <c r="C109" s="206" t="s">
        <v>395</v>
      </c>
      <c r="D109" s="209">
        <v>2000</v>
      </c>
      <c r="E109" s="208" t="s">
        <v>103</v>
      </c>
      <c r="F109" s="207">
        <f t="shared" si="1"/>
        <v>2000</v>
      </c>
      <c r="G109" s="213" t="s">
        <v>12</v>
      </c>
    </row>
    <row r="110" spans="1:7" x14ac:dyDescent="0.25">
      <c r="A110" s="212">
        <v>4130</v>
      </c>
      <c r="B110" s="205">
        <v>83</v>
      </c>
      <c r="C110" s="206" t="s">
        <v>396</v>
      </c>
      <c r="D110" s="209">
        <v>10</v>
      </c>
      <c r="E110" s="208" t="s">
        <v>103</v>
      </c>
      <c r="F110" s="207">
        <f t="shared" si="1"/>
        <v>10</v>
      </c>
      <c r="G110" s="213" t="s">
        <v>12</v>
      </c>
    </row>
    <row r="111" spans="1:7" x14ac:dyDescent="0.25">
      <c r="A111" s="212">
        <v>4130</v>
      </c>
      <c r="B111" s="205">
        <v>84</v>
      </c>
      <c r="C111" s="206" t="s">
        <v>397</v>
      </c>
      <c r="D111" s="209">
        <v>50</v>
      </c>
      <c r="E111" s="208" t="s">
        <v>103</v>
      </c>
      <c r="F111" s="207">
        <f t="shared" si="1"/>
        <v>50</v>
      </c>
      <c r="G111" s="213" t="s">
        <v>12</v>
      </c>
    </row>
    <row r="112" spans="1:7" x14ac:dyDescent="0.25">
      <c r="A112" s="212">
        <v>4130</v>
      </c>
      <c r="B112" s="205">
        <v>85</v>
      </c>
      <c r="C112" s="206" t="s">
        <v>398</v>
      </c>
      <c r="D112" s="209">
        <v>50</v>
      </c>
      <c r="E112" s="208" t="s">
        <v>103</v>
      </c>
      <c r="F112" s="207">
        <f t="shared" si="1"/>
        <v>50</v>
      </c>
      <c r="G112" s="213" t="s">
        <v>12</v>
      </c>
    </row>
    <row r="113" spans="1:7" x14ac:dyDescent="0.25">
      <c r="A113" s="212">
        <v>4130</v>
      </c>
      <c r="B113" s="205">
        <v>86</v>
      </c>
      <c r="C113" s="206" t="s">
        <v>399</v>
      </c>
      <c r="D113" s="209">
        <v>50</v>
      </c>
      <c r="E113" s="208" t="s">
        <v>103</v>
      </c>
      <c r="F113" s="207">
        <f t="shared" si="1"/>
        <v>50</v>
      </c>
      <c r="G113" s="213" t="s">
        <v>12</v>
      </c>
    </row>
    <row r="114" spans="1:7" ht="15.75" thickBot="1" x14ac:dyDescent="0.3">
      <c r="A114" s="214">
        <v>4130</v>
      </c>
      <c r="B114" s="215">
        <v>87</v>
      </c>
      <c r="C114" s="216" t="s">
        <v>400</v>
      </c>
      <c r="D114" s="217">
        <v>90</v>
      </c>
      <c r="E114" s="218" t="s">
        <v>103</v>
      </c>
      <c r="F114" s="219">
        <f t="shared" si="1"/>
        <v>90</v>
      </c>
      <c r="G114" s="220" t="s">
        <v>12</v>
      </c>
    </row>
    <row r="118" spans="1:7" x14ac:dyDescent="0.25">
      <c r="C118" s="87" t="s">
        <v>467</v>
      </c>
    </row>
    <row r="119" spans="1:7" x14ac:dyDescent="0.25">
      <c r="C119" s="88" t="s">
        <v>468</v>
      </c>
    </row>
  </sheetData>
  <sheetProtection password="CCF4" sheet="1" objects="1" scenarios="1"/>
  <mergeCells count="20">
    <mergeCell ref="A103:G103"/>
    <mergeCell ref="A104:G104"/>
    <mergeCell ref="A105:G105"/>
    <mergeCell ref="A106:G106"/>
    <mergeCell ref="A107:G107"/>
    <mergeCell ref="A69:G69"/>
    <mergeCell ref="A70:G70"/>
    <mergeCell ref="A71:G71"/>
    <mergeCell ref="A72:G72"/>
    <mergeCell ref="A73:G73"/>
    <mergeCell ref="A35:G35"/>
    <mergeCell ref="A36:G36"/>
    <mergeCell ref="A37:G37"/>
    <mergeCell ref="A38:G38"/>
    <mergeCell ref="A39:G39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9"/>
  <sheetViews>
    <sheetView windowProtection="1" workbookViewId="0">
      <selection activeCell="H11" sqref="H11"/>
    </sheetView>
  </sheetViews>
  <sheetFormatPr baseColWidth="10" defaultRowHeight="15" x14ac:dyDescent="0.25"/>
  <cols>
    <col min="1" max="1" width="14.5703125" customWidth="1"/>
    <col min="3" max="3" width="24.28515625" bestFit="1" customWidth="1"/>
    <col min="4" max="4" width="16.140625" bestFit="1" customWidth="1"/>
    <col min="5" max="5" width="14.7109375" bestFit="1" customWidth="1"/>
    <col min="6" max="6" width="14.7109375" customWidth="1"/>
    <col min="7" max="7" width="21.42578125" bestFit="1" customWidth="1"/>
    <col min="257" max="257" width="14.85546875" bestFit="1" customWidth="1"/>
    <col min="259" max="259" width="24.2851562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3" max="513" width="14.85546875" bestFit="1" customWidth="1"/>
    <col min="515" max="515" width="24.2851562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69" max="769" width="14.85546875" bestFit="1" customWidth="1"/>
    <col min="771" max="771" width="24.2851562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5" max="1025" width="14.85546875" bestFit="1" customWidth="1"/>
    <col min="1027" max="1027" width="24.2851562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1" max="1281" width="14.85546875" bestFit="1" customWidth="1"/>
    <col min="1283" max="1283" width="24.2851562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7" max="1537" width="14.85546875" bestFit="1" customWidth="1"/>
    <col min="1539" max="1539" width="24.2851562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3" max="1793" width="14.85546875" bestFit="1" customWidth="1"/>
    <col min="1795" max="1795" width="24.2851562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49" max="2049" width="14.85546875" bestFit="1" customWidth="1"/>
    <col min="2051" max="2051" width="24.2851562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5" max="2305" width="14.85546875" bestFit="1" customWidth="1"/>
    <col min="2307" max="2307" width="24.2851562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1" max="2561" width="14.85546875" bestFit="1" customWidth="1"/>
    <col min="2563" max="2563" width="24.2851562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7" max="2817" width="14.85546875" bestFit="1" customWidth="1"/>
    <col min="2819" max="2819" width="24.2851562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3" max="3073" width="14.85546875" bestFit="1" customWidth="1"/>
    <col min="3075" max="3075" width="24.2851562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29" max="3329" width="14.85546875" bestFit="1" customWidth="1"/>
    <col min="3331" max="3331" width="24.2851562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5" max="3585" width="14.85546875" bestFit="1" customWidth="1"/>
    <col min="3587" max="3587" width="24.2851562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1" max="3841" width="14.85546875" bestFit="1" customWidth="1"/>
    <col min="3843" max="3843" width="24.2851562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7" max="4097" width="14.85546875" bestFit="1" customWidth="1"/>
    <col min="4099" max="4099" width="24.2851562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3" max="4353" width="14.85546875" bestFit="1" customWidth="1"/>
    <col min="4355" max="4355" width="24.2851562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09" max="4609" width="14.85546875" bestFit="1" customWidth="1"/>
    <col min="4611" max="4611" width="24.2851562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5" max="4865" width="14.85546875" bestFit="1" customWidth="1"/>
    <col min="4867" max="4867" width="24.2851562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1" max="5121" width="14.85546875" bestFit="1" customWidth="1"/>
    <col min="5123" max="5123" width="24.2851562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7" max="5377" width="14.85546875" bestFit="1" customWidth="1"/>
    <col min="5379" max="5379" width="24.2851562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3" max="5633" width="14.85546875" bestFit="1" customWidth="1"/>
    <col min="5635" max="5635" width="24.2851562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89" max="5889" width="14.85546875" bestFit="1" customWidth="1"/>
    <col min="5891" max="5891" width="24.2851562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5" max="6145" width="14.85546875" bestFit="1" customWidth="1"/>
    <col min="6147" max="6147" width="24.2851562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1" max="6401" width="14.85546875" bestFit="1" customWidth="1"/>
    <col min="6403" max="6403" width="24.2851562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7" max="6657" width="14.85546875" bestFit="1" customWidth="1"/>
    <col min="6659" max="6659" width="24.2851562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3" max="6913" width="14.85546875" bestFit="1" customWidth="1"/>
    <col min="6915" max="6915" width="24.2851562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69" max="7169" width="14.85546875" bestFit="1" customWidth="1"/>
    <col min="7171" max="7171" width="24.2851562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5" max="7425" width="14.85546875" bestFit="1" customWidth="1"/>
    <col min="7427" max="7427" width="24.2851562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1" max="7681" width="14.85546875" bestFit="1" customWidth="1"/>
    <col min="7683" max="7683" width="24.2851562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7" max="7937" width="14.85546875" bestFit="1" customWidth="1"/>
    <col min="7939" max="7939" width="24.2851562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3" max="8193" width="14.85546875" bestFit="1" customWidth="1"/>
    <col min="8195" max="8195" width="24.2851562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49" max="8449" width="14.85546875" bestFit="1" customWidth="1"/>
    <col min="8451" max="8451" width="24.2851562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5" max="8705" width="14.85546875" bestFit="1" customWidth="1"/>
    <col min="8707" max="8707" width="24.2851562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1" max="8961" width="14.85546875" bestFit="1" customWidth="1"/>
    <col min="8963" max="8963" width="24.2851562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7" max="9217" width="14.85546875" bestFit="1" customWidth="1"/>
    <col min="9219" max="9219" width="24.2851562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3" max="9473" width="14.85546875" bestFit="1" customWidth="1"/>
    <col min="9475" max="9475" width="24.2851562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29" max="9729" width="14.85546875" bestFit="1" customWidth="1"/>
    <col min="9731" max="9731" width="24.2851562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5" max="9985" width="14.85546875" bestFit="1" customWidth="1"/>
    <col min="9987" max="9987" width="24.2851562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1" max="10241" width="14.85546875" bestFit="1" customWidth="1"/>
    <col min="10243" max="10243" width="24.2851562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7" max="10497" width="14.85546875" bestFit="1" customWidth="1"/>
    <col min="10499" max="10499" width="24.2851562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3" max="10753" width="14.85546875" bestFit="1" customWidth="1"/>
    <col min="10755" max="10755" width="24.2851562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09" max="11009" width="14.85546875" bestFit="1" customWidth="1"/>
    <col min="11011" max="11011" width="24.2851562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5" max="11265" width="14.85546875" bestFit="1" customWidth="1"/>
    <col min="11267" max="11267" width="24.2851562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1" max="11521" width="14.85546875" bestFit="1" customWidth="1"/>
    <col min="11523" max="11523" width="24.2851562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7" max="11777" width="14.85546875" bestFit="1" customWidth="1"/>
    <col min="11779" max="11779" width="24.2851562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3" max="12033" width="14.85546875" bestFit="1" customWidth="1"/>
    <col min="12035" max="12035" width="24.2851562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89" max="12289" width="14.85546875" bestFit="1" customWidth="1"/>
    <col min="12291" max="12291" width="24.2851562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5" max="12545" width="14.85546875" bestFit="1" customWidth="1"/>
    <col min="12547" max="12547" width="24.2851562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1" max="12801" width="14.85546875" bestFit="1" customWidth="1"/>
    <col min="12803" max="12803" width="24.2851562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7" max="13057" width="14.85546875" bestFit="1" customWidth="1"/>
    <col min="13059" max="13059" width="24.2851562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3" max="13313" width="14.85546875" bestFit="1" customWidth="1"/>
    <col min="13315" max="13315" width="24.2851562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69" max="13569" width="14.85546875" bestFit="1" customWidth="1"/>
    <col min="13571" max="13571" width="24.2851562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5" max="13825" width="14.85546875" bestFit="1" customWidth="1"/>
    <col min="13827" max="13827" width="24.2851562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1" max="14081" width="14.85546875" bestFit="1" customWidth="1"/>
    <col min="14083" max="14083" width="24.2851562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7" max="14337" width="14.85546875" bestFit="1" customWidth="1"/>
    <col min="14339" max="14339" width="24.2851562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3" max="14593" width="14.85546875" bestFit="1" customWidth="1"/>
    <col min="14595" max="14595" width="24.2851562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49" max="14849" width="14.85546875" bestFit="1" customWidth="1"/>
    <col min="14851" max="14851" width="24.2851562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5" max="15105" width="14.85546875" bestFit="1" customWidth="1"/>
    <col min="15107" max="15107" width="24.2851562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1" max="15361" width="14.85546875" bestFit="1" customWidth="1"/>
    <col min="15363" max="15363" width="24.2851562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7" max="15617" width="14.85546875" bestFit="1" customWidth="1"/>
    <col min="15619" max="15619" width="24.2851562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3" max="15873" width="14.85546875" bestFit="1" customWidth="1"/>
    <col min="15875" max="15875" width="24.2851562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29" max="16129" width="14.85546875" bestFit="1" customWidth="1"/>
    <col min="16131" max="16131" width="24.2851562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14" ht="12" customHeight="1" x14ac:dyDescent="0.25">
      <c r="A1" s="430" t="s">
        <v>0</v>
      </c>
      <c r="B1" s="431"/>
      <c r="C1" s="431"/>
      <c r="D1" s="431"/>
      <c r="E1" s="431"/>
      <c r="F1" s="431"/>
      <c r="G1" s="432"/>
      <c r="H1" s="2"/>
      <c r="I1" s="2"/>
      <c r="J1" s="2"/>
      <c r="K1" s="2"/>
      <c r="L1" s="2"/>
      <c r="M1" s="2"/>
      <c r="N1" s="2"/>
    </row>
    <row r="2" spans="1:14" ht="10.5" customHeight="1" x14ac:dyDescent="0.25">
      <c r="A2" s="433" t="s">
        <v>1</v>
      </c>
      <c r="B2" s="434"/>
      <c r="C2" s="434"/>
      <c r="D2" s="434"/>
      <c r="E2" s="434"/>
      <c r="F2" s="434"/>
      <c r="G2" s="435"/>
      <c r="H2" s="2"/>
      <c r="I2" s="2"/>
      <c r="J2" s="2"/>
      <c r="K2" s="2"/>
      <c r="L2" s="2"/>
      <c r="M2" s="2"/>
      <c r="N2" s="2"/>
    </row>
    <row r="3" spans="1:14" ht="12.75" customHeight="1" x14ac:dyDescent="0.25">
      <c r="A3" s="433" t="s">
        <v>2</v>
      </c>
      <c r="B3" s="434"/>
      <c r="C3" s="434"/>
      <c r="D3" s="434"/>
      <c r="E3" s="434"/>
      <c r="F3" s="434"/>
      <c r="G3" s="435"/>
      <c r="H3" s="2"/>
      <c r="I3" s="2"/>
      <c r="J3" s="2"/>
      <c r="K3" s="2"/>
      <c r="L3" s="2"/>
      <c r="M3" s="2"/>
      <c r="N3" s="2"/>
    </row>
    <row r="4" spans="1:14" ht="11.25" customHeight="1" x14ac:dyDescent="0.25">
      <c r="A4" s="433" t="s">
        <v>455</v>
      </c>
      <c r="B4" s="434"/>
      <c r="C4" s="434"/>
      <c r="D4" s="434"/>
      <c r="E4" s="434"/>
      <c r="F4" s="434"/>
      <c r="G4" s="435"/>
      <c r="H4" s="2"/>
      <c r="I4" s="2"/>
      <c r="J4" s="2"/>
      <c r="K4" s="2"/>
      <c r="L4" s="2"/>
      <c r="M4" s="2"/>
      <c r="N4" s="2"/>
    </row>
    <row r="5" spans="1:14" ht="12.75" customHeight="1" thickBot="1" x14ac:dyDescent="0.3">
      <c r="A5" s="436" t="s">
        <v>99</v>
      </c>
      <c r="B5" s="437"/>
      <c r="C5" s="437"/>
      <c r="D5" s="437"/>
      <c r="E5" s="437"/>
      <c r="F5" s="437"/>
      <c r="G5" s="438"/>
    </row>
    <row r="6" spans="1:14" s="179" customFormat="1" ht="14.25" customHeight="1" x14ac:dyDescent="0.25">
      <c r="A6" s="265" t="s">
        <v>4</v>
      </c>
      <c r="B6" s="266" t="s">
        <v>5</v>
      </c>
      <c r="C6" s="266" t="s">
        <v>6</v>
      </c>
      <c r="D6" s="267" t="s">
        <v>7</v>
      </c>
      <c r="E6" s="266" t="s">
        <v>8</v>
      </c>
      <c r="F6" s="266" t="s">
        <v>465</v>
      </c>
      <c r="G6" s="268" t="s">
        <v>9</v>
      </c>
      <c r="H6" s="178"/>
    </row>
    <row r="7" spans="1:14" ht="11.25" customHeight="1" x14ac:dyDescent="0.25">
      <c r="A7" s="269">
        <v>4103</v>
      </c>
      <c r="B7" s="270">
        <v>1</v>
      </c>
      <c r="C7" s="271" t="s">
        <v>100</v>
      </c>
      <c r="D7" s="272">
        <v>50</v>
      </c>
      <c r="E7" s="273" t="s">
        <v>101</v>
      </c>
      <c r="F7" s="274">
        <f>D7</f>
        <v>50</v>
      </c>
      <c r="G7" s="275" t="s">
        <v>12</v>
      </c>
    </row>
    <row r="8" spans="1:14" ht="11.25" customHeight="1" x14ac:dyDescent="0.25">
      <c r="A8" s="269">
        <v>4103</v>
      </c>
      <c r="B8" s="270">
        <v>2</v>
      </c>
      <c r="C8" s="276" t="s">
        <v>102</v>
      </c>
      <c r="D8" s="272">
        <v>20</v>
      </c>
      <c r="E8" s="273" t="s">
        <v>103</v>
      </c>
      <c r="F8" s="274">
        <f t="shared" ref="F8:F34" si="0">D8</f>
        <v>20</v>
      </c>
      <c r="G8" s="275" t="s">
        <v>12</v>
      </c>
    </row>
    <row r="9" spans="1:14" ht="11.25" customHeight="1" x14ac:dyDescent="0.25">
      <c r="A9" s="269">
        <v>4103</v>
      </c>
      <c r="B9" s="270">
        <v>3</v>
      </c>
      <c r="C9" s="271" t="s">
        <v>104</v>
      </c>
      <c r="D9" s="272">
        <v>10</v>
      </c>
      <c r="E9" s="273" t="s">
        <v>18</v>
      </c>
      <c r="F9" s="274">
        <f t="shared" si="0"/>
        <v>10</v>
      </c>
      <c r="G9" s="275" t="s">
        <v>12</v>
      </c>
    </row>
    <row r="10" spans="1:14" ht="11.25" customHeight="1" x14ac:dyDescent="0.25">
      <c r="A10" s="269">
        <v>4103</v>
      </c>
      <c r="B10" s="270">
        <v>4</v>
      </c>
      <c r="C10" s="271" t="s">
        <v>105</v>
      </c>
      <c r="D10" s="272">
        <v>4</v>
      </c>
      <c r="E10" s="273" t="s">
        <v>103</v>
      </c>
      <c r="F10" s="274">
        <f t="shared" si="0"/>
        <v>4</v>
      </c>
      <c r="G10" s="275" t="s">
        <v>12</v>
      </c>
    </row>
    <row r="11" spans="1:14" ht="11.25" customHeight="1" x14ac:dyDescent="0.25">
      <c r="A11" s="269">
        <v>4103</v>
      </c>
      <c r="B11" s="270">
        <v>5</v>
      </c>
      <c r="C11" s="271" t="s">
        <v>106</v>
      </c>
      <c r="D11" s="272">
        <v>20</v>
      </c>
      <c r="E11" s="273" t="s">
        <v>103</v>
      </c>
      <c r="F11" s="274">
        <f t="shared" si="0"/>
        <v>20</v>
      </c>
      <c r="G11" s="275" t="s">
        <v>12</v>
      </c>
    </row>
    <row r="12" spans="1:14" ht="11.25" customHeight="1" x14ac:dyDescent="0.25">
      <c r="A12" s="269">
        <v>4103</v>
      </c>
      <c r="B12" s="270">
        <v>6</v>
      </c>
      <c r="C12" s="271" t="s">
        <v>107</v>
      </c>
      <c r="D12" s="272">
        <f>2+2+2</f>
        <v>6</v>
      </c>
      <c r="E12" s="273" t="s">
        <v>18</v>
      </c>
      <c r="F12" s="274">
        <f t="shared" si="0"/>
        <v>6</v>
      </c>
      <c r="G12" s="275" t="s">
        <v>12</v>
      </c>
    </row>
    <row r="13" spans="1:14" ht="11.25" customHeight="1" x14ac:dyDescent="0.25">
      <c r="A13" s="269">
        <v>4103</v>
      </c>
      <c r="B13" s="270">
        <v>7</v>
      </c>
      <c r="C13" s="271" t="s">
        <v>108</v>
      </c>
      <c r="D13" s="272">
        <v>1000</v>
      </c>
      <c r="E13" s="273" t="s">
        <v>18</v>
      </c>
      <c r="F13" s="274">
        <f t="shared" si="0"/>
        <v>1000</v>
      </c>
      <c r="G13" s="275" t="s">
        <v>12</v>
      </c>
    </row>
    <row r="14" spans="1:14" ht="11.25" customHeight="1" x14ac:dyDescent="0.25">
      <c r="A14" s="269">
        <v>4103</v>
      </c>
      <c r="B14" s="270">
        <v>8</v>
      </c>
      <c r="C14" s="271" t="s">
        <v>109</v>
      </c>
      <c r="D14" s="272">
        <v>10</v>
      </c>
      <c r="E14" s="273" t="s">
        <v>18</v>
      </c>
      <c r="F14" s="274">
        <f t="shared" si="0"/>
        <v>10</v>
      </c>
      <c r="G14" s="275" t="s">
        <v>12</v>
      </c>
    </row>
    <row r="15" spans="1:14" ht="11.25" customHeight="1" x14ac:dyDescent="0.25">
      <c r="A15" s="269">
        <v>4103</v>
      </c>
      <c r="B15" s="270">
        <v>9</v>
      </c>
      <c r="C15" s="271" t="s">
        <v>110</v>
      </c>
      <c r="D15" s="272">
        <v>30</v>
      </c>
      <c r="E15" s="273" t="s">
        <v>103</v>
      </c>
      <c r="F15" s="274">
        <f t="shared" si="0"/>
        <v>30</v>
      </c>
      <c r="G15" s="275" t="s">
        <v>12</v>
      </c>
    </row>
    <row r="16" spans="1:14" ht="11.25" customHeight="1" x14ac:dyDescent="0.25">
      <c r="A16" s="269">
        <v>4103</v>
      </c>
      <c r="B16" s="270">
        <v>10</v>
      </c>
      <c r="C16" s="271" t="s">
        <v>111</v>
      </c>
      <c r="D16" s="272">
        <v>60</v>
      </c>
      <c r="E16" s="273" t="s">
        <v>112</v>
      </c>
      <c r="F16" s="274">
        <f t="shared" si="0"/>
        <v>60</v>
      </c>
      <c r="G16" s="275" t="s">
        <v>12</v>
      </c>
    </row>
    <row r="17" spans="1:7" ht="11.25" customHeight="1" x14ac:dyDescent="0.25">
      <c r="A17" s="269">
        <v>4103</v>
      </c>
      <c r="B17" s="270">
        <v>11</v>
      </c>
      <c r="C17" s="271" t="s">
        <v>113</v>
      </c>
      <c r="D17" s="272">
        <v>120</v>
      </c>
      <c r="E17" s="273" t="s">
        <v>103</v>
      </c>
      <c r="F17" s="274">
        <f t="shared" si="0"/>
        <v>120</v>
      </c>
      <c r="G17" s="275" t="s">
        <v>12</v>
      </c>
    </row>
    <row r="18" spans="1:7" ht="11.25" customHeight="1" x14ac:dyDescent="0.25">
      <c r="A18" s="269">
        <v>4103</v>
      </c>
      <c r="B18" s="270">
        <v>12</v>
      </c>
      <c r="C18" s="271" t="s">
        <v>114</v>
      </c>
      <c r="D18" s="272">
        <v>5</v>
      </c>
      <c r="E18" s="273" t="s">
        <v>103</v>
      </c>
      <c r="F18" s="274">
        <f t="shared" si="0"/>
        <v>5</v>
      </c>
      <c r="G18" s="275" t="s">
        <v>12</v>
      </c>
    </row>
    <row r="19" spans="1:7" ht="11.25" customHeight="1" x14ac:dyDescent="0.25">
      <c r="A19" s="269">
        <v>4103</v>
      </c>
      <c r="B19" s="270">
        <v>13</v>
      </c>
      <c r="C19" s="271" t="s">
        <v>115</v>
      </c>
      <c r="D19" s="272">
        <v>3</v>
      </c>
      <c r="E19" s="273" t="s">
        <v>116</v>
      </c>
      <c r="F19" s="274">
        <f t="shared" si="0"/>
        <v>3</v>
      </c>
      <c r="G19" s="275" t="s">
        <v>12</v>
      </c>
    </row>
    <row r="20" spans="1:7" ht="11.25" customHeight="1" x14ac:dyDescent="0.25">
      <c r="A20" s="269">
        <v>4103</v>
      </c>
      <c r="B20" s="270">
        <v>14</v>
      </c>
      <c r="C20" s="271" t="s">
        <v>117</v>
      </c>
      <c r="D20" s="272">
        <v>170</v>
      </c>
      <c r="E20" s="273" t="s">
        <v>118</v>
      </c>
      <c r="F20" s="274">
        <f t="shared" si="0"/>
        <v>170</v>
      </c>
      <c r="G20" s="275" t="s">
        <v>12</v>
      </c>
    </row>
    <row r="21" spans="1:7" ht="11.25" customHeight="1" x14ac:dyDescent="0.25">
      <c r="A21" s="269">
        <v>4103</v>
      </c>
      <c r="B21" s="270">
        <v>15</v>
      </c>
      <c r="C21" s="271" t="s">
        <v>119</v>
      </c>
      <c r="D21" s="272">
        <v>30</v>
      </c>
      <c r="E21" s="273" t="s">
        <v>103</v>
      </c>
      <c r="F21" s="274">
        <f t="shared" si="0"/>
        <v>30</v>
      </c>
      <c r="G21" s="275" t="s">
        <v>12</v>
      </c>
    </row>
    <row r="22" spans="1:7" ht="11.25" customHeight="1" x14ac:dyDescent="0.25">
      <c r="A22" s="269">
        <v>4103</v>
      </c>
      <c r="B22" s="270">
        <v>16</v>
      </c>
      <c r="C22" s="276" t="s">
        <v>120</v>
      </c>
      <c r="D22" s="272">
        <v>6500</v>
      </c>
      <c r="E22" s="273" t="s">
        <v>118</v>
      </c>
      <c r="F22" s="274">
        <f t="shared" si="0"/>
        <v>6500</v>
      </c>
      <c r="G22" s="275" t="s">
        <v>12</v>
      </c>
    </row>
    <row r="23" spans="1:7" ht="11.25" customHeight="1" x14ac:dyDescent="0.25">
      <c r="A23" s="269">
        <v>4103</v>
      </c>
      <c r="B23" s="270">
        <v>17</v>
      </c>
      <c r="C23" s="271" t="s">
        <v>121</v>
      </c>
      <c r="D23" s="272">
        <v>20</v>
      </c>
      <c r="E23" s="273" t="s">
        <v>122</v>
      </c>
      <c r="F23" s="274">
        <f t="shared" si="0"/>
        <v>20</v>
      </c>
      <c r="G23" s="275" t="s">
        <v>12</v>
      </c>
    </row>
    <row r="24" spans="1:7" ht="11.25" customHeight="1" x14ac:dyDescent="0.25">
      <c r="A24" s="269">
        <v>4103</v>
      </c>
      <c r="B24" s="270">
        <v>18</v>
      </c>
      <c r="C24" s="271" t="s">
        <v>123</v>
      </c>
      <c r="D24" s="272">
        <v>200</v>
      </c>
      <c r="E24" s="273" t="s">
        <v>89</v>
      </c>
      <c r="F24" s="274">
        <f t="shared" si="0"/>
        <v>200</v>
      </c>
      <c r="G24" s="275" t="s">
        <v>12</v>
      </c>
    </row>
    <row r="25" spans="1:7" ht="11.25" customHeight="1" x14ac:dyDescent="0.25">
      <c r="A25" s="269">
        <v>4103</v>
      </c>
      <c r="B25" s="270">
        <v>19</v>
      </c>
      <c r="C25" s="271" t="s">
        <v>124</v>
      </c>
      <c r="D25" s="272">
        <v>30</v>
      </c>
      <c r="E25" s="273" t="s">
        <v>103</v>
      </c>
      <c r="F25" s="274">
        <f t="shared" si="0"/>
        <v>30</v>
      </c>
      <c r="G25" s="275" t="s">
        <v>12</v>
      </c>
    </row>
    <row r="26" spans="1:7" ht="11.25" customHeight="1" x14ac:dyDescent="0.25">
      <c r="A26" s="269">
        <v>4103</v>
      </c>
      <c r="B26" s="270">
        <v>20</v>
      </c>
      <c r="C26" s="271" t="s">
        <v>125</v>
      </c>
      <c r="D26" s="272">
        <v>300</v>
      </c>
      <c r="E26" s="273" t="s">
        <v>103</v>
      </c>
      <c r="F26" s="274">
        <f t="shared" si="0"/>
        <v>300</v>
      </c>
      <c r="G26" s="275" t="s">
        <v>12</v>
      </c>
    </row>
    <row r="27" spans="1:7" ht="11.25" customHeight="1" x14ac:dyDescent="0.25">
      <c r="A27" s="269">
        <v>4103</v>
      </c>
      <c r="B27" s="270">
        <v>21</v>
      </c>
      <c r="C27" s="271" t="s">
        <v>126</v>
      </c>
      <c r="D27" s="272">
        <v>300</v>
      </c>
      <c r="E27" s="273" t="s">
        <v>127</v>
      </c>
      <c r="F27" s="274">
        <f t="shared" si="0"/>
        <v>300</v>
      </c>
      <c r="G27" s="275" t="s">
        <v>12</v>
      </c>
    </row>
    <row r="28" spans="1:7" ht="11.25" customHeight="1" x14ac:dyDescent="0.25">
      <c r="A28" s="269">
        <v>4103</v>
      </c>
      <c r="B28" s="270">
        <v>22</v>
      </c>
      <c r="C28" s="271" t="s">
        <v>128</v>
      </c>
      <c r="D28" s="272">
        <v>30</v>
      </c>
      <c r="E28" s="273" t="s">
        <v>33</v>
      </c>
      <c r="F28" s="274">
        <f t="shared" si="0"/>
        <v>30</v>
      </c>
      <c r="G28" s="275" t="s">
        <v>12</v>
      </c>
    </row>
    <row r="29" spans="1:7" ht="11.25" customHeight="1" x14ac:dyDescent="0.25">
      <c r="A29" s="269">
        <v>4103</v>
      </c>
      <c r="B29" s="270">
        <v>23</v>
      </c>
      <c r="C29" s="271" t="s">
        <v>129</v>
      </c>
      <c r="D29" s="272">
        <v>10</v>
      </c>
      <c r="E29" s="273" t="s">
        <v>103</v>
      </c>
      <c r="F29" s="274">
        <f t="shared" si="0"/>
        <v>10</v>
      </c>
      <c r="G29" s="275" t="s">
        <v>12</v>
      </c>
    </row>
    <row r="30" spans="1:7" ht="11.25" customHeight="1" x14ac:dyDescent="0.25">
      <c r="A30" s="269">
        <v>4103</v>
      </c>
      <c r="B30" s="270">
        <v>24</v>
      </c>
      <c r="C30" s="271" t="s">
        <v>130</v>
      </c>
      <c r="D30" s="272">
        <v>10</v>
      </c>
      <c r="E30" s="273" t="s">
        <v>103</v>
      </c>
      <c r="F30" s="274">
        <f t="shared" si="0"/>
        <v>10</v>
      </c>
      <c r="G30" s="275" t="s">
        <v>12</v>
      </c>
    </row>
    <row r="31" spans="1:7" ht="11.25" customHeight="1" x14ac:dyDescent="0.25">
      <c r="A31" s="269">
        <v>4103</v>
      </c>
      <c r="B31" s="270">
        <v>25</v>
      </c>
      <c r="C31" s="271" t="s">
        <v>131</v>
      </c>
      <c r="D31" s="272">
        <f>10+10</f>
        <v>20</v>
      </c>
      <c r="E31" s="273" t="s">
        <v>103</v>
      </c>
      <c r="F31" s="274">
        <f t="shared" si="0"/>
        <v>20</v>
      </c>
      <c r="G31" s="275" t="s">
        <v>12</v>
      </c>
    </row>
    <row r="32" spans="1:7" ht="11.25" customHeight="1" x14ac:dyDescent="0.25">
      <c r="A32" s="269">
        <v>4103</v>
      </c>
      <c r="B32" s="270">
        <v>26</v>
      </c>
      <c r="C32" s="271" t="s">
        <v>132</v>
      </c>
      <c r="D32" s="277">
        <v>10</v>
      </c>
      <c r="E32" s="273" t="s">
        <v>103</v>
      </c>
      <c r="F32" s="274">
        <f t="shared" si="0"/>
        <v>10</v>
      </c>
      <c r="G32" s="275" t="s">
        <v>12</v>
      </c>
    </row>
    <row r="33" spans="1:7" ht="11.25" customHeight="1" x14ac:dyDescent="0.25">
      <c r="A33" s="269">
        <v>4103</v>
      </c>
      <c r="B33" s="270">
        <v>27</v>
      </c>
      <c r="C33" s="271" t="s">
        <v>340</v>
      </c>
      <c r="D33" s="277">
        <v>10000</v>
      </c>
      <c r="E33" s="273" t="s">
        <v>103</v>
      </c>
      <c r="F33" s="274">
        <f t="shared" si="0"/>
        <v>10000</v>
      </c>
      <c r="G33" s="275" t="s">
        <v>12</v>
      </c>
    </row>
    <row r="34" spans="1:7" ht="12.75" customHeight="1" thickBot="1" x14ac:dyDescent="0.3">
      <c r="A34" s="278">
        <v>4103</v>
      </c>
      <c r="B34" s="279">
        <v>28</v>
      </c>
      <c r="C34" s="280" t="s">
        <v>393</v>
      </c>
      <c r="D34" s="281">
        <v>50</v>
      </c>
      <c r="E34" s="282" t="s">
        <v>103</v>
      </c>
      <c r="F34" s="283">
        <f t="shared" si="0"/>
        <v>50</v>
      </c>
      <c r="G34" s="284" t="s">
        <v>12</v>
      </c>
    </row>
    <row r="35" spans="1:7" x14ac:dyDescent="0.25">
      <c r="B35" s="3"/>
    </row>
    <row r="36" spans="1:7" x14ac:dyDescent="0.25">
      <c r="B36" s="3"/>
    </row>
    <row r="37" spans="1:7" x14ac:dyDescent="0.25">
      <c r="B37" s="3"/>
    </row>
    <row r="38" spans="1:7" x14ac:dyDescent="0.25">
      <c r="B38" s="3"/>
      <c r="C38" s="341" t="s">
        <v>469</v>
      </c>
    </row>
    <row r="39" spans="1:7" x14ac:dyDescent="0.25">
      <c r="B39" s="3"/>
      <c r="C39" s="342" t="s">
        <v>470</v>
      </c>
    </row>
    <row r="40" spans="1:7" x14ac:dyDescent="0.25">
      <c r="B40" s="3"/>
    </row>
    <row r="41" spans="1:7" x14ac:dyDescent="0.25">
      <c r="B41" s="3"/>
    </row>
    <row r="42" spans="1:7" x14ac:dyDescent="0.25">
      <c r="B42" s="3"/>
    </row>
    <row r="43" spans="1:7" x14ac:dyDescent="0.25">
      <c r="B43" s="3"/>
    </row>
    <row r="44" spans="1:7" x14ac:dyDescent="0.25">
      <c r="B44" s="3"/>
    </row>
    <row r="45" spans="1:7" x14ac:dyDescent="0.25">
      <c r="B45" s="3"/>
    </row>
    <row r="46" spans="1:7" x14ac:dyDescent="0.25">
      <c r="B46" s="3"/>
    </row>
    <row r="47" spans="1:7" x14ac:dyDescent="0.25">
      <c r="B47" s="3"/>
    </row>
    <row r="48" spans="1:7" x14ac:dyDescent="0.25">
      <c r="B48" s="3"/>
    </row>
    <row r="49" spans="2:2" x14ac:dyDescent="0.25">
      <c r="B49" s="4"/>
    </row>
  </sheetData>
  <sheetProtection password="CCF4" sheet="1" objects="1" scenarios="1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101"/>
  <sheetViews>
    <sheetView windowProtection="1" topLeftCell="A81" workbookViewId="0">
      <selection activeCell="C89" sqref="C89:C90"/>
    </sheetView>
  </sheetViews>
  <sheetFormatPr baseColWidth="10" defaultRowHeight="15" x14ac:dyDescent="0.25"/>
  <cols>
    <col min="1" max="1" width="9.5703125" customWidth="1"/>
    <col min="2" max="2" width="9" customWidth="1"/>
    <col min="3" max="3" width="34.140625" customWidth="1"/>
    <col min="4" max="4" width="14.28515625" customWidth="1"/>
    <col min="5" max="5" width="15.28515625" bestFit="1" customWidth="1"/>
    <col min="6" max="6" width="15.28515625" customWidth="1"/>
    <col min="7" max="7" width="21.42578125" bestFit="1" customWidth="1"/>
    <col min="257" max="257" width="14.85546875" bestFit="1" customWidth="1"/>
    <col min="259" max="259" width="35.7109375" bestFit="1" customWidth="1"/>
    <col min="260" max="260" width="16.140625" bestFit="1" customWidth="1"/>
    <col min="261" max="261" width="15.28515625" bestFit="1" customWidth="1"/>
    <col min="262" max="262" width="13.5703125" bestFit="1" customWidth="1"/>
    <col min="263" max="263" width="21.42578125" bestFit="1" customWidth="1"/>
    <col min="513" max="513" width="14.85546875" bestFit="1" customWidth="1"/>
    <col min="515" max="515" width="35.7109375" bestFit="1" customWidth="1"/>
    <col min="516" max="516" width="16.140625" bestFit="1" customWidth="1"/>
    <col min="517" max="517" width="15.28515625" bestFit="1" customWidth="1"/>
    <col min="518" max="518" width="13.5703125" bestFit="1" customWidth="1"/>
    <col min="519" max="519" width="21.42578125" bestFit="1" customWidth="1"/>
    <col min="769" max="769" width="14.85546875" bestFit="1" customWidth="1"/>
    <col min="771" max="771" width="35.7109375" bestFit="1" customWidth="1"/>
    <col min="772" max="772" width="16.140625" bestFit="1" customWidth="1"/>
    <col min="773" max="773" width="15.28515625" bestFit="1" customWidth="1"/>
    <col min="774" max="774" width="13.5703125" bestFit="1" customWidth="1"/>
    <col min="775" max="775" width="21.42578125" bestFit="1" customWidth="1"/>
    <col min="1025" max="1025" width="14.85546875" bestFit="1" customWidth="1"/>
    <col min="1027" max="1027" width="35.7109375" bestFit="1" customWidth="1"/>
    <col min="1028" max="1028" width="16.140625" bestFit="1" customWidth="1"/>
    <col min="1029" max="1029" width="15.28515625" bestFit="1" customWidth="1"/>
    <col min="1030" max="1030" width="13.5703125" bestFit="1" customWidth="1"/>
    <col min="1031" max="1031" width="21.42578125" bestFit="1" customWidth="1"/>
    <col min="1281" max="1281" width="14.85546875" bestFit="1" customWidth="1"/>
    <col min="1283" max="1283" width="35.7109375" bestFit="1" customWidth="1"/>
    <col min="1284" max="1284" width="16.140625" bestFit="1" customWidth="1"/>
    <col min="1285" max="1285" width="15.28515625" bestFit="1" customWidth="1"/>
    <col min="1286" max="1286" width="13.5703125" bestFit="1" customWidth="1"/>
    <col min="1287" max="1287" width="21.42578125" bestFit="1" customWidth="1"/>
    <col min="1537" max="1537" width="14.85546875" bestFit="1" customWidth="1"/>
    <col min="1539" max="1539" width="35.7109375" bestFit="1" customWidth="1"/>
    <col min="1540" max="1540" width="16.140625" bestFit="1" customWidth="1"/>
    <col min="1541" max="1541" width="15.28515625" bestFit="1" customWidth="1"/>
    <col min="1542" max="1542" width="13.5703125" bestFit="1" customWidth="1"/>
    <col min="1543" max="1543" width="21.42578125" bestFit="1" customWidth="1"/>
    <col min="1793" max="1793" width="14.85546875" bestFit="1" customWidth="1"/>
    <col min="1795" max="1795" width="35.7109375" bestFit="1" customWidth="1"/>
    <col min="1796" max="1796" width="16.140625" bestFit="1" customWidth="1"/>
    <col min="1797" max="1797" width="15.28515625" bestFit="1" customWidth="1"/>
    <col min="1798" max="1798" width="13.5703125" bestFit="1" customWidth="1"/>
    <col min="1799" max="1799" width="21.42578125" bestFit="1" customWidth="1"/>
    <col min="2049" max="2049" width="14.85546875" bestFit="1" customWidth="1"/>
    <col min="2051" max="2051" width="35.7109375" bestFit="1" customWidth="1"/>
    <col min="2052" max="2052" width="16.140625" bestFit="1" customWidth="1"/>
    <col min="2053" max="2053" width="15.28515625" bestFit="1" customWidth="1"/>
    <col min="2054" max="2054" width="13.5703125" bestFit="1" customWidth="1"/>
    <col min="2055" max="2055" width="21.42578125" bestFit="1" customWidth="1"/>
    <col min="2305" max="2305" width="14.85546875" bestFit="1" customWidth="1"/>
    <col min="2307" max="2307" width="35.7109375" bestFit="1" customWidth="1"/>
    <col min="2308" max="2308" width="16.140625" bestFit="1" customWidth="1"/>
    <col min="2309" max="2309" width="15.28515625" bestFit="1" customWidth="1"/>
    <col min="2310" max="2310" width="13.5703125" bestFit="1" customWidth="1"/>
    <col min="2311" max="2311" width="21.42578125" bestFit="1" customWidth="1"/>
    <col min="2561" max="2561" width="14.85546875" bestFit="1" customWidth="1"/>
    <col min="2563" max="2563" width="35.7109375" bestFit="1" customWidth="1"/>
    <col min="2564" max="2564" width="16.140625" bestFit="1" customWidth="1"/>
    <col min="2565" max="2565" width="15.28515625" bestFit="1" customWidth="1"/>
    <col min="2566" max="2566" width="13.5703125" bestFit="1" customWidth="1"/>
    <col min="2567" max="2567" width="21.42578125" bestFit="1" customWidth="1"/>
    <col min="2817" max="2817" width="14.85546875" bestFit="1" customWidth="1"/>
    <col min="2819" max="2819" width="35.7109375" bestFit="1" customWidth="1"/>
    <col min="2820" max="2820" width="16.140625" bestFit="1" customWidth="1"/>
    <col min="2821" max="2821" width="15.28515625" bestFit="1" customWidth="1"/>
    <col min="2822" max="2822" width="13.5703125" bestFit="1" customWidth="1"/>
    <col min="2823" max="2823" width="21.42578125" bestFit="1" customWidth="1"/>
    <col min="3073" max="3073" width="14.85546875" bestFit="1" customWidth="1"/>
    <col min="3075" max="3075" width="35.7109375" bestFit="1" customWidth="1"/>
    <col min="3076" max="3076" width="16.140625" bestFit="1" customWidth="1"/>
    <col min="3077" max="3077" width="15.28515625" bestFit="1" customWidth="1"/>
    <col min="3078" max="3078" width="13.5703125" bestFit="1" customWidth="1"/>
    <col min="3079" max="3079" width="21.42578125" bestFit="1" customWidth="1"/>
    <col min="3329" max="3329" width="14.85546875" bestFit="1" customWidth="1"/>
    <col min="3331" max="3331" width="35.7109375" bestFit="1" customWidth="1"/>
    <col min="3332" max="3332" width="16.140625" bestFit="1" customWidth="1"/>
    <col min="3333" max="3333" width="15.28515625" bestFit="1" customWidth="1"/>
    <col min="3334" max="3334" width="13.5703125" bestFit="1" customWidth="1"/>
    <col min="3335" max="3335" width="21.42578125" bestFit="1" customWidth="1"/>
    <col min="3585" max="3585" width="14.85546875" bestFit="1" customWidth="1"/>
    <col min="3587" max="3587" width="35.7109375" bestFit="1" customWidth="1"/>
    <col min="3588" max="3588" width="16.140625" bestFit="1" customWidth="1"/>
    <col min="3589" max="3589" width="15.28515625" bestFit="1" customWidth="1"/>
    <col min="3590" max="3590" width="13.5703125" bestFit="1" customWidth="1"/>
    <col min="3591" max="3591" width="21.42578125" bestFit="1" customWidth="1"/>
    <col min="3841" max="3841" width="14.85546875" bestFit="1" customWidth="1"/>
    <col min="3843" max="3843" width="35.7109375" bestFit="1" customWidth="1"/>
    <col min="3844" max="3844" width="16.140625" bestFit="1" customWidth="1"/>
    <col min="3845" max="3845" width="15.28515625" bestFit="1" customWidth="1"/>
    <col min="3846" max="3846" width="13.5703125" bestFit="1" customWidth="1"/>
    <col min="3847" max="3847" width="21.42578125" bestFit="1" customWidth="1"/>
    <col min="4097" max="4097" width="14.85546875" bestFit="1" customWidth="1"/>
    <col min="4099" max="4099" width="35.7109375" bestFit="1" customWidth="1"/>
    <col min="4100" max="4100" width="16.140625" bestFit="1" customWidth="1"/>
    <col min="4101" max="4101" width="15.28515625" bestFit="1" customWidth="1"/>
    <col min="4102" max="4102" width="13.5703125" bestFit="1" customWidth="1"/>
    <col min="4103" max="4103" width="21.42578125" bestFit="1" customWidth="1"/>
    <col min="4353" max="4353" width="14.85546875" bestFit="1" customWidth="1"/>
    <col min="4355" max="4355" width="35.7109375" bestFit="1" customWidth="1"/>
    <col min="4356" max="4356" width="16.140625" bestFit="1" customWidth="1"/>
    <col min="4357" max="4357" width="15.28515625" bestFit="1" customWidth="1"/>
    <col min="4358" max="4358" width="13.5703125" bestFit="1" customWidth="1"/>
    <col min="4359" max="4359" width="21.42578125" bestFit="1" customWidth="1"/>
    <col min="4609" max="4609" width="14.85546875" bestFit="1" customWidth="1"/>
    <col min="4611" max="4611" width="35.7109375" bestFit="1" customWidth="1"/>
    <col min="4612" max="4612" width="16.140625" bestFit="1" customWidth="1"/>
    <col min="4613" max="4613" width="15.28515625" bestFit="1" customWidth="1"/>
    <col min="4614" max="4614" width="13.5703125" bestFit="1" customWidth="1"/>
    <col min="4615" max="4615" width="21.42578125" bestFit="1" customWidth="1"/>
    <col min="4865" max="4865" width="14.85546875" bestFit="1" customWidth="1"/>
    <col min="4867" max="4867" width="35.7109375" bestFit="1" customWidth="1"/>
    <col min="4868" max="4868" width="16.140625" bestFit="1" customWidth="1"/>
    <col min="4869" max="4869" width="15.28515625" bestFit="1" customWidth="1"/>
    <col min="4870" max="4870" width="13.5703125" bestFit="1" customWidth="1"/>
    <col min="4871" max="4871" width="21.42578125" bestFit="1" customWidth="1"/>
    <col min="5121" max="5121" width="14.85546875" bestFit="1" customWidth="1"/>
    <col min="5123" max="5123" width="35.7109375" bestFit="1" customWidth="1"/>
    <col min="5124" max="5124" width="16.140625" bestFit="1" customWidth="1"/>
    <col min="5125" max="5125" width="15.28515625" bestFit="1" customWidth="1"/>
    <col min="5126" max="5126" width="13.5703125" bestFit="1" customWidth="1"/>
    <col min="5127" max="5127" width="21.42578125" bestFit="1" customWidth="1"/>
    <col min="5377" max="5377" width="14.85546875" bestFit="1" customWidth="1"/>
    <col min="5379" max="5379" width="35.7109375" bestFit="1" customWidth="1"/>
    <col min="5380" max="5380" width="16.140625" bestFit="1" customWidth="1"/>
    <col min="5381" max="5381" width="15.28515625" bestFit="1" customWidth="1"/>
    <col min="5382" max="5382" width="13.5703125" bestFit="1" customWidth="1"/>
    <col min="5383" max="5383" width="21.42578125" bestFit="1" customWidth="1"/>
    <col min="5633" max="5633" width="14.85546875" bestFit="1" customWidth="1"/>
    <col min="5635" max="5635" width="35.7109375" bestFit="1" customWidth="1"/>
    <col min="5636" max="5636" width="16.140625" bestFit="1" customWidth="1"/>
    <col min="5637" max="5637" width="15.28515625" bestFit="1" customWidth="1"/>
    <col min="5638" max="5638" width="13.5703125" bestFit="1" customWidth="1"/>
    <col min="5639" max="5639" width="21.42578125" bestFit="1" customWidth="1"/>
    <col min="5889" max="5889" width="14.85546875" bestFit="1" customWidth="1"/>
    <col min="5891" max="5891" width="35.7109375" bestFit="1" customWidth="1"/>
    <col min="5892" max="5892" width="16.140625" bestFit="1" customWidth="1"/>
    <col min="5893" max="5893" width="15.28515625" bestFit="1" customWidth="1"/>
    <col min="5894" max="5894" width="13.5703125" bestFit="1" customWidth="1"/>
    <col min="5895" max="5895" width="21.42578125" bestFit="1" customWidth="1"/>
    <col min="6145" max="6145" width="14.85546875" bestFit="1" customWidth="1"/>
    <col min="6147" max="6147" width="35.7109375" bestFit="1" customWidth="1"/>
    <col min="6148" max="6148" width="16.140625" bestFit="1" customWidth="1"/>
    <col min="6149" max="6149" width="15.28515625" bestFit="1" customWidth="1"/>
    <col min="6150" max="6150" width="13.5703125" bestFit="1" customWidth="1"/>
    <col min="6151" max="6151" width="21.42578125" bestFit="1" customWidth="1"/>
    <col min="6401" max="6401" width="14.85546875" bestFit="1" customWidth="1"/>
    <col min="6403" max="6403" width="35.7109375" bestFit="1" customWidth="1"/>
    <col min="6404" max="6404" width="16.140625" bestFit="1" customWidth="1"/>
    <col min="6405" max="6405" width="15.28515625" bestFit="1" customWidth="1"/>
    <col min="6406" max="6406" width="13.5703125" bestFit="1" customWidth="1"/>
    <col min="6407" max="6407" width="21.42578125" bestFit="1" customWidth="1"/>
    <col min="6657" max="6657" width="14.85546875" bestFit="1" customWidth="1"/>
    <col min="6659" max="6659" width="35.7109375" bestFit="1" customWidth="1"/>
    <col min="6660" max="6660" width="16.140625" bestFit="1" customWidth="1"/>
    <col min="6661" max="6661" width="15.28515625" bestFit="1" customWidth="1"/>
    <col min="6662" max="6662" width="13.5703125" bestFit="1" customWidth="1"/>
    <col min="6663" max="6663" width="21.42578125" bestFit="1" customWidth="1"/>
    <col min="6913" max="6913" width="14.85546875" bestFit="1" customWidth="1"/>
    <col min="6915" max="6915" width="35.7109375" bestFit="1" customWidth="1"/>
    <col min="6916" max="6916" width="16.140625" bestFit="1" customWidth="1"/>
    <col min="6917" max="6917" width="15.28515625" bestFit="1" customWidth="1"/>
    <col min="6918" max="6918" width="13.5703125" bestFit="1" customWidth="1"/>
    <col min="6919" max="6919" width="21.42578125" bestFit="1" customWidth="1"/>
    <col min="7169" max="7169" width="14.85546875" bestFit="1" customWidth="1"/>
    <col min="7171" max="7171" width="35.7109375" bestFit="1" customWidth="1"/>
    <col min="7172" max="7172" width="16.140625" bestFit="1" customWidth="1"/>
    <col min="7173" max="7173" width="15.28515625" bestFit="1" customWidth="1"/>
    <col min="7174" max="7174" width="13.5703125" bestFit="1" customWidth="1"/>
    <col min="7175" max="7175" width="21.42578125" bestFit="1" customWidth="1"/>
    <col min="7425" max="7425" width="14.85546875" bestFit="1" customWidth="1"/>
    <col min="7427" max="7427" width="35.7109375" bestFit="1" customWidth="1"/>
    <col min="7428" max="7428" width="16.140625" bestFit="1" customWidth="1"/>
    <col min="7429" max="7429" width="15.28515625" bestFit="1" customWidth="1"/>
    <col min="7430" max="7430" width="13.5703125" bestFit="1" customWidth="1"/>
    <col min="7431" max="7431" width="21.42578125" bestFit="1" customWidth="1"/>
    <col min="7681" max="7681" width="14.85546875" bestFit="1" customWidth="1"/>
    <col min="7683" max="7683" width="35.7109375" bestFit="1" customWidth="1"/>
    <col min="7684" max="7684" width="16.140625" bestFit="1" customWidth="1"/>
    <col min="7685" max="7685" width="15.28515625" bestFit="1" customWidth="1"/>
    <col min="7686" max="7686" width="13.5703125" bestFit="1" customWidth="1"/>
    <col min="7687" max="7687" width="21.42578125" bestFit="1" customWidth="1"/>
    <col min="7937" max="7937" width="14.85546875" bestFit="1" customWidth="1"/>
    <col min="7939" max="7939" width="35.7109375" bestFit="1" customWidth="1"/>
    <col min="7940" max="7940" width="16.140625" bestFit="1" customWidth="1"/>
    <col min="7941" max="7941" width="15.28515625" bestFit="1" customWidth="1"/>
    <col min="7942" max="7942" width="13.5703125" bestFit="1" customWidth="1"/>
    <col min="7943" max="7943" width="21.42578125" bestFit="1" customWidth="1"/>
    <col min="8193" max="8193" width="14.85546875" bestFit="1" customWidth="1"/>
    <col min="8195" max="8195" width="35.7109375" bestFit="1" customWidth="1"/>
    <col min="8196" max="8196" width="16.140625" bestFit="1" customWidth="1"/>
    <col min="8197" max="8197" width="15.28515625" bestFit="1" customWidth="1"/>
    <col min="8198" max="8198" width="13.5703125" bestFit="1" customWidth="1"/>
    <col min="8199" max="8199" width="21.42578125" bestFit="1" customWidth="1"/>
    <col min="8449" max="8449" width="14.85546875" bestFit="1" customWidth="1"/>
    <col min="8451" max="8451" width="35.7109375" bestFit="1" customWidth="1"/>
    <col min="8452" max="8452" width="16.140625" bestFit="1" customWidth="1"/>
    <col min="8453" max="8453" width="15.28515625" bestFit="1" customWidth="1"/>
    <col min="8454" max="8454" width="13.5703125" bestFit="1" customWidth="1"/>
    <col min="8455" max="8455" width="21.42578125" bestFit="1" customWidth="1"/>
    <col min="8705" max="8705" width="14.85546875" bestFit="1" customWidth="1"/>
    <col min="8707" max="8707" width="35.7109375" bestFit="1" customWidth="1"/>
    <col min="8708" max="8708" width="16.140625" bestFit="1" customWidth="1"/>
    <col min="8709" max="8709" width="15.28515625" bestFit="1" customWidth="1"/>
    <col min="8710" max="8710" width="13.5703125" bestFit="1" customWidth="1"/>
    <col min="8711" max="8711" width="21.42578125" bestFit="1" customWidth="1"/>
    <col min="8961" max="8961" width="14.85546875" bestFit="1" customWidth="1"/>
    <col min="8963" max="8963" width="35.7109375" bestFit="1" customWidth="1"/>
    <col min="8964" max="8964" width="16.140625" bestFit="1" customWidth="1"/>
    <col min="8965" max="8965" width="15.28515625" bestFit="1" customWidth="1"/>
    <col min="8966" max="8966" width="13.5703125" bestFit="1" customWidth="1"/>
    <col min="8967" max="8967" width="21.42578125" bestFit="1" customWidth="1"/>
    <col min="9217" max="9217" width="14.85546875" bestFit="1" customWidth="1"/>
    <col min="9219" max="9219" width="35.7109375" bestFit="1" customWidth="1"/>
    <col min="9220" max="9220" width="16.140625" bestFit="1" customWidth="1"/>
    <col min="9221" max="9221" width="15.28515625" bestFit="1" customWidth="1"/>
    <col min="9222" max="9222" width="13.5703125" bestFit="1" customWidth="1"/>
    <col min="9223" max="9223" width="21.42578125" bestFit="1" customWidth="1"/>
    <col min="9473" max="9473" width="14.85546875" bestFit="1" customWidth="1"/>
    <col min="9475" max="9475" width="35.7109375" bestFit="1" customWidth="1"/>
    <col min="9476" max="9476" width="16.140625" bestFit="1" customWidth="1"/>
    <col min="9477" max="9477" width="15.28515625" bestFit="1" customWidth="1"/>
    <col min="9478" max="9478" width="13.5703125" bestFit="1" customWidth="1"/>
    <col min="9479" max="9479" width="21.42578125" bestFit="1" customWidth="1"/>
    <col min="9729" max="9729" width="14.85546875" bestFit="1" customWidth="1"/>
    <col min="9731" max="9731" width="35.7109375" bestFit="1" customWidth="1"/>
    <col min="9732" max="9732" width="16.140625" bestFit="1" customWidth="1"/>
    <col min="9733" max="9733" width="15.28515625" bestFit="1" customWidth="1"/>
    <col min="9734" max="9734" width="13.5703125" bestFit="1" customWidth="1"/>
    <col min="9735" max="9735" width="21.42578125" bestFit="1" customWidth="1"/>
    <col min="9985" max="9985" width="14.85546875" bestFit="1" customWidth="1"/>
    <col min="9987" max="9987" width="35.7109375" bestFit="1" customWidth="1"/>
    <col min="9988" max="9988" width="16.140625" bestFit="1" customWidth="1"/>
    <col min="9989" max="9989" width="15.28515625" bestFit="1" customWidth="1"/>
    <col min="9990" max="9990" width="13.5703125" bestFit="1" customWidth="1"/>
    <col min="9991" max="9991" width="21.42578125" bestFit="1" customWidth="1"/>
    <col min="10241" max="10241" width="14.85546875" bestFit="1" customWidth="1"/>
    <col min="10243" max="10243" width="35.7109375" bestFit="1" customWidth="1"/>
    <col min="10244" max="10244" width="16.140625" bestFit="1" customWidth="1"/>
    <col min="10245" max="10245" width="15.28515625" bestFit="1" customWidth="1"/>
    <col min="10246" max="10246" width="13.5703125" bestFit="1" customWidth="1"/>
    <col min="10247" max="10247" width="21.42578125" bestFit="1" customWidth="1"/>
    <col min="10497" max="10497" width="14.85546875" bestFit="1" customWidth="1"/>
    <col min="10499" max="10499" width="35.7109375" bestFit="1" customWidth="1"/>
    <col min="10500" max="10500" width="16.140625" bestFit="1" customWidth="1"/>
    <col min="10501" max="10501" width="15.28515625" bestFit="1" customWidth="1"/>
    <col min="10502" max="10502" width="13.5703125" bestFit="1" customWidth="1"/>
    <col min="10503" max="10503" width="21.42578125" bestFit="1" customWidth="1"/>
    <col min="10753" max="10753" width="14.85546875" bestFit="1" customWidth="1"/>
    <col min="10755" max="10755" width="35.7109375" bestFit="1" customWidth="1"/>
    <col min="10756" max="10756" width="16.140625" bestFit="1" customWidth="1"/>
    <col min="10757" max="10757" width="15.28515625" bestFit="1" customWidth="1"/>
    <col min="10758" max="10758" width="13.5703125" bestFit="1" customWidth="1"/>
    <col min="10759" max="10759" width="21.42578125" bestFit="1" customWidth="1"/>
    <col min="11009" max="11009" width="14.85546875" bestFit="1" customWidth="1"/>
    <col min="11011" max="11011" width="35.7109375" bestFit="1" customWidth="1"/>
    <col min="11012" max="11012" width="16.140625" bestFit="1" customWidth="1"/>
    <col min="11013" max="11013" width="15.28515625" bestFit="1" customWidth="1"/>
    <col min="11014" max="11014" width="13.5703125" bestFit="1" customWidth="1"/>
    <col min="11015" max="11015" width="21.42578125" bestFit="1" customWidth="1"/>
    <col min="11265" max="11265" width="14.85546875" bestFit="1" customWidth="1"/>
    <col min="11267" max="11267" width="35.7109375" bestFit="1" customWidth="1"/>
    <col min="11268" max="11268" width="16.140625" bestFit="1" customWidth="1"/>
    <col min="11269" max="11269" width="15.28515625" bestFit="1" customWidth="1"/>
    <col min="11270" max="11270" width="13.5703125" bestFit="1" customWidth="1"/>
    <col min="11271" max="11271" width="21.42578125" bestFit="1" customWidth="1"/>
    <col min="11521" max="11521" width="14.85546875" bestFit="1" customWidth="1"/>
    <col min="11523" max="11523" width="35.7109375" bestFit="1" customWidth="1"/>
    <col min="11524" max="11524" width="16.140625" bestFit="1" customWidth="1"/>
    <col min="11525" max="11525" width="15.28515625" bestFit="1" customWidth="1"/>
    <col min="11526" max="11526" width="13.5703125" bestFit="1" customWidth="1"/>
    <col min="11527" max="11527" width="21.42578125" bestFit="1" customWidth="1"/>
    <col min="11777" max="11777" width="14.85546875" bestFit="1" customWidth="1"/>
    <col min="11779" max="11779" width="35.7109375" bestFit="1" customWidth="1"/>
    <col min="11780" max="11780" width="16.140625" bestFit="1" customWidth="1"/>
    <col min="11781" max="11781" width="15.28515625" bestFit="1" customWidth="1"/>
    <col min="11782" max="11782" width="13.5703125" bestFit="1" customWidth="1"/>
    <col min="11783" max="11783" width="21.42578125" bestFit="1" customWidth="1"/>
    <col min="12033" max="12033" width="14.85546875" bestFit="1" customWidth="1"/>
    <col min="12035" max="12035" width="35.7109375" bestFit="1" customWidth="1"/>
    <col min="12036" max="12036" width="16.140625" bestFit="1" customWidth="1"/>
    <col min="12037" max="12037" width="15.28515625" bestFit="1" customWidth="1"/>
    <col min="12038" max="12038" width="13.5703125" bestFit="1" customWidth="1"/>
    <col min="12039" max="12039" width="21.42578125" bestFit="1" customWidth="1"/>
    <col min="12289" max="12289" width="14.85546875" bestFit="1" customWidth="1"/>
    <col min="12291" max="12291" width="35.7109375" bestFit="1" customWidth="1"/>
    <col min="12292" max="12292" width="16.140625" bestFit="1" customWidth="1"/>
    <col min="12293" max="12293" width="15.28515625" bestFit="1" customWidth="1"/>
    <col min="12294" max="12294" width="13.5703125" bestFit="1" customWidth="1"/>
    <col min="12295" max="12295" width="21.42578125" bestFit="1" customWidth="1"/>
    <col min="12545" max="12545" width="14.85546875" bestFit="1" customWidth="1"/>
    <col min="12547" max="12547" width="35.7109375" bestFit="1" customWidth="1"/>
    <col min="12548" max="12548" width="16.140625" bestFit="1" customWidth="1"/>
    <col min="12549" max="12549" width="15.28515625" bestFit="1" customWidth="1"/>
    <col min="12550" max="12550" width="13.5703125" bestFit="1" customWidth="1"/>
    <col min="12551" max="12551" width="21.42578125" bestFit="1" customWidth="1"/>
    <col min="12801" max="12801" width="14.85546875" bestFit="1" customWidth="1"/>
    <col min="12803" max="12803" width="35.7109375" bestFit="1" customWidth="1"/>
    <col min="12804" max="12804" width="16.140625" bestFit="1" customWidth="1"/>
    <col min="12805" max="12805" width="15.28515625" bestFit="1" customWidth="1"/>
    <col min="12806" max="12806" width="13.5703125" bestFit="1" customWidth="1"/>
    <col min="12807" max="12807" width="21.42578125" bestFit="1" customWidth="1"/>
    <col min="13057" max="13057" width="14.85546875" bestFit="1" customWidth="1"/>
    <col min="13059" max="13059" width="35.7109375" bestFit="1" customWidth="1"/>
    <col min="13060" max="13060" width="16.140625" bestFit="1" customWidth="1"/>
    <col min="13061" max="13061" width="15.28515625" bestFit="1" customWidth="1"/>
    <col min="13062" max="13062" width="13.5703125" bestFit="1" customWidth="1"/>
    <col min="13063" max="13063" width="21.42578125" bestFit="1" customWidth="1"/>
    <col min="13313" max="13313" width="14.85546875" bestFit="1" customWidth="1"/>
    <col min="13315" max="13315" width="35.7109375" bestFit="1" customWidth="1"/>
    <col min="13316" max="13316" width="16.140625" bestFit="1" customWidth="1"/>
    <col min="13317" max="13317" width="15.28515625" bestFit="1" customWidth="1"/>
    <col min="13318" max="13318" width="13.5703125" bestFit="1" customWidth="1"/>
    <col min="13319" max="13319" width="21.42578125" bestFit="1" customWidth="1"/>
    <col min="13569" max="13569" width="14.85546875" bestFit="1" customWidth="1"/>
    <col min="13571" max="13571" width="35.7109375" bestFit="1" customWidth="1"/>
    <col min="13572" max="13572" width="16.140625" bestFit="1" customWidth="1"/>
    <col min="13573" max="13573" width="15.28515625" bestFit="1" customWidth="1"/>
    <col min="13574" max="13574" width="13.5703125" bestFit="1" customWidth="1"/>
    <col min="13575" max="13575" width="21.42578125" bestFit="1" customWidth="1"/>
    <col min="13825" max="13825" width="14.85546875" bestFit="1" customWidth="1"/>
    <col min="13827" max="13827" width="35.7109375" bestFit="1" customWidth="1"/>
    <col min="13828" max="13828" width="16.140625" bestFit="1" customWidth="1"/>
    <col min="13829" max="13829" width="15.28515625" bestFit="1" customWidth="1"/>
    <col min="13830" max="13830" width="13.5703125" bestFit="1" customWidth="1"/>
    <col min="13831" max="13831" width="21.42578125" bestFit="1" customWidth="1"/>
    <col min="14081" max="14081" width="14.85546875" bestFit="1" customWidth="1"/>
    <col min="14083" max="14083" width="35.7109375" bestFit="1" customWidth="1"/>
    <col min="14084" max="14084" width="16.140625" bestFit="1" customWidth="1"/>
    <col min="14085" max="14085" width="15.28515625" bestFit="1" customWidth="1"/>
    <col min="14086" max="14086" width="13.5703125" bestFit="1" customWidth="1"/>
    <col min="14087" max="14087" width="21.42578125" bestFit="1" customWidth="1"/>
    <col min="14337" max="14337" width="14.85546875" bestFit="1" customWidth="1"/>
    <col min="14339" max="14339" width="35.7109375" bestFit="1" customWidth="1"/>
    <col min="14340" max="14340" width="16.140625" bestFit="1" customWidth="1"/>
    <col min="14341" max="14341" width="15.28515625" bestFit="1" customWidth="1"/>
    <col min="14342" max="14342" width="13.5703125" bestFit="1" customWidth="1"/>
    <col min="14343" max="14343" width="21.42578125" bestFit="1" customWidth="1"/>
    <col min="14593" max="14593" width="14.85546875" bestFit="1" customWidth="1"/>
    <col min="14595" max="14595" width="35.7109375" bestFit="1" customWidth="1"/>
    <col min="14596" max="14596" width="16.140625" bestFit="1" customWidth="1"/>
    <col min="14597" max="14597" width="15.28515625" bestFit="1" customWidth="1"/>
    <col min="14598" max="14598" width="13.5703125" bestFit="1" customWidth="1"/>
    <col min="14599" max="14599" width="21.42578125" bestFit="1" customWidth="1"/>
    <col min="14849" max="14849" width="14.85546875" bestFit="1" customWidth="1"/>
    <col min="14851" max="14851" width="35.7109375" bestFit="1" customWidth="1"/>
    <col min="14852" max="14852" width="16.140625" bestFit="1" customWidth="1"/>
    <col min="14853" max="14853" width="15.28515625" bestFit="1" customWidth="1"/>
    <col min="14854" max="14854" width="13.5703125" bestFit="1" customWidth="1"/>
    <col min="14855" max="14855" width="21.42578125" bestFit="1" customWidth="1"/>
    <col min="15105" max="15105" width="14.85546875" bestFit="1" customWidth="1"/>
    <col min="15107" max="15107" width="35.7109375" bestFit="1" customWidth="1"/>
    <col min="15108" max="15108" width="16.140625" bestFit="1" customWidth="1"/>
    <col min="15109" max="15109" width="15.28515625" bestFit="1" customWidth="1"/>
    <col min="15110" max="15110" width="13.5703125" bestFit="1" customWidth="1"/>
    <col min="15111" max="15111" width="21.42578125" bestFit="1" customWidth="1"/>
    <col min="15361" max="15361" width="14.85546875" bestFit="1" customWidth="1"/>
    <col min="15363" max="15363" width="35.7109375" bestFit="1" customWidth="1"/>
    <col min="15364" max="15364" width="16.140625" bestFit="1" customWidth="1"/>
    <col min="15365" max="15365" width="15.28515625" bestFit="1" customWidth="1"/>
    <col min="15366" max="15366" width="13.5703125" bestFit="1" customWidth="1"/>
    <col min="15367" max="15367" width="21.42578125" bestFit="1" customWidth="1"/>
    <col min="15617" max="15617" width="14.85546875" bestFit="1" customWidth="1"/>
    <col min="15619" max="15619" width="35.7109375" bestFit="1" customWidth="1"/>
    <col min="15620" max="15620" width="16.140625" bestFit="1" customWidth="1"/>
    <col min="15621" max="15621" width="15.28515625" bestFit="1" customWidth="1"/>
    <col min="15622" max="15622" width="13.5703125" bestFit="1" customWidth="1"/>
    <col min="15623" max="15623" width="21.42578125" bestFit="1" customWidth="1"/>
    <col min="15873" max="15873" width="14.85546875" bestFit="1" customWidth="1"/>
    <col min="15875" max="15875" width="35.7109375" bestFit="1" customWidth="1"/>
    <col min="15876" max="15876" width="16.140625" bestFit="1" customWidth="1"/>
    <col min="15877" max="15877" width="15.28515625" bestFit="1" customWidth="1"/>
    <col min="15878" max="15878" width="13.5703125" bestFit="1" customWidth="1"/>
    <col min="15879" max="15879" width="21.42578125" bestFit="1" customWidth="1"/>
    <col min="16129" max="16129" width="14.85546875" bestFit="1" customWidth="1"/>
    <col min="16131" max="16131" width="35.7109375" bestFit="1" customWidth="1"/>
    <col min="16132" max="16132" width="16.140625" bestFit="1" customWidth="1"/>
    <col min="16133" max="16133" width="15.28515625" bestFit="1" customWidth="1"/>
    <col min="16134" max="16134" width="13.5703125" bestFit="1" customWidth="1"/>
    <col min="16135" max="16135" width="21.42578125" bestFit="1" customWidth="1"/>
  </cols>
  <sheetData>
    <row r="1" spans="1:8" x14ac:dyDescent="0.25">
      <c r="A1" s="439" t="s">
        <v>0</v>
      </c>
      <c r="B1" s="440"/>
      <c r="C1" s="440"/>
      <c r="D1" s="440"/>
      <c r="E1" s="440"/>
      <c r="F1" s="440"/>
      <c r="G1" s="441"/>
    </row>
    <row r="2" spans="1:8" x14ac:dyDescent="0.25">
      <c r="A2" s="442" t="s">
        <v>1</v>
      </c>
      <c r="B2" s="443"/>
      <c r="C2" s="443"/>
      <c r="D2" s="443"/>
      <c r="E2" s="443"/>
      <c r="F2" s="443"/>
      <c r="G2" s="444"/>
    </row>
    <row r="3" spans="1:8" x14ac:dyDescent="0.25">
      <c r="A3" s="442" t="s">
        <v>2</v>
      </c>
      <c r="B3" s="443"/>
      <c r="C3" s="443"/>
      <c r="D3" s="443"/>
      <c r="E3" s="443"/>
      <c r="F3" s="443"/>
      <c r="G3" s="444"/>
    </row>
    <row r="4" spans="1:8" x14ac:dyDescent="0.25">
      <c r="A4" s="442" t="s">
        <v>455</v>
      </c>
      <c r="B4" s="443"/>
      <c r="C4" s="443"/>
      <c r="D4" s="443"/>
      <c r="E4" s="443"/>
      <c r="F4" s="443"/>
      <c r="G4" s="444"/>
    </row>
    <row r="5" spans="1:8" x14ac:dyDescent="0.25">
      <c r="A5" s="445" t="s">
        <v>133</v>
      </c>
      <c r="B5" s="446"/>
      <c r="C5" s="446"/>
      <c r="D5" s="446"/>
      <c r="E5" s="446"/>
      <c r="F5" s="446"/>
      <c r="G5" s="447"/>
    </row>
    <row r="6" spans="1:8" ht="25.5" x14ac:dyDescent="0.25">
      <c r="A6" s="165" t="s">
        <v>4</v>
      </c>
      <c r="B6" s="151" t="s">
        <v>5</v>
      </c>
      <c r="C6" s="151" t="s">
        <v>6</v>
      </c>
      <c r="D6" s="152" t="s">
        <v>7</v>
      </c>
      <c r="E6" s="151" t="s">
        <v>8</v>
      </c>
      <c r="F6" s="151" t="s">
        <v>465</v>
      </c>
      <c r="G6" s="166" t="s">
        <v>9</v>
      </c>
      <c r="H6" s="1"/>
    </row>
    <row r="7" spans="1:8" x14ac:dyDescent="0.25">
      <c r="A7" s="167">
        <v>4103</v>
      </c>
      <c r="B7" s="153">
        <v>1</v>
      </c>
      <c r="C7" s="154" t="s">
        <v>134</v>
      </c>
      <c r="D7" s="155">
        <v>12</v>
      </c>
      <c r="E7" s="154" t="s">
        <v>135</v>
      </c>
      <c r="F7" s="157">
        <f>D7</f>
        <v>12</v>
      </c>
      <c r="G7" s="168" t="s">
        <v>12</v>
      </c>
    </row>
    <row r="8" spans="1:8" x14ac:dyDescent="0.25">
      <c r="A8" s="167">
        <v>4103</v>
      </c>
      <c r="B8" s="153">
        <v>2</v>
      </c>
      <c r="C8" s="154" t="s">
        <v>134</v>
      </c>
      <c r="D8" s="155">
        <v>26</v>
      </c>
      <c r="E8" s="154" t="s">
        <v>135</v>
      </c>
      <c r="F8" s="157">
        <f t="shared" ref="F8:F85" si="0">D8</f>
        <v>26</v>
      </c>
      <c r="G8" s="168" t="s">
        <v>12</v>
      </c>
    </row>
    <row r="9" spans="1:8" x14ac:dyDescent="0.25">
      <c r="A9" s="167">
        <v>4103</v>
      </c>
      <c r="B9" s="153">
        <v>3</v>
      </c>
      <c r="C9" s="154" t="s">
        <v>134</v>
      </c>
      <c r="D9" s="155">
        <v>34.5</v>
      </c>
      <c r="E9" s="154" t="s">
        <v>135</v>
      </c>
      <c r="F9" s="157">
        <f t="shared" si="0"/>
        <v>34.5</v>
      </c>
      <c r="G9" s="168" t="s">
        <v>12</v>
      </c>
    </row>
    <row r="10" spans="1:8" x14ac:dyDescent="0.25">
      <c r="A10" s="167">
        <v>4103</v>
      </c>
      <c r="B10" s="153">
        <v>4</v>
      </c>
      <c r="C10" s="154" t="s">
        <v>134</v>
      </c>
      <c r="D10" s="155">
        <v>32</v>
      </c>
      <c r="E10" s="154" t="s">
        <v>135</v>
      </c>
      <c r="F10" s="157">
        <f t="shared" si="0"/>
        <v>32</v>
      </c>
      <c r="G10" s="168" t="s">
        <v>12</v>
      </c>
    </row>
    <row r="11" spans="1:8" x14ac:dyDescent="0.25">
      <c r="A11" s="167">
        <v>4103</v>
      </c>
      <c r="B11" s="153">
        <v>5</v>
      </c>
      <c r="C11" s="154" t="s">
        <v>134</v>
      </c>
      <c r="D11" s="155">
        <v>30</v>
      </c>
      <c r="E11" s="154" t="s">
        <v>135</v>
      </c>
      <c r="F11" s="157">
        <f t="shared" si="0"/>
        <v>30</v>
      </c>
      <c r="G11" s="168" t="s">
        <v>12</v>
      </c>
    </row>
    <row r="12" spans="1:8" x14ac:dyDescent="0.25">
      <c r="A12" s="167">
        <v>4103</v>
      </c>
      <c r="B12" s="153">
        <v>6</v>
      </c>
      <c r="C12" s="154" t="s">
        <v>134</v>
      </c>
      <c r="D12" s="161">
        <v>7.9260000000000002</v>
      </c>
      <c r="E12" s="154" t="s">
        <v>135</v>
      </c>
      <c r="F12" s="157">
        <f t="shared" si="0"/>
        <v>7.9260000000000002</v>
      </c>
      <c r="G12" s="168" t="s">
        <v>12</v>
      </c>
    </row>
    <row r="13" spans="1:8" x14ac:dyDescent="0.25">
      <c r="A13" s="167">
        <v>4103</v>
      </c>
      <c r="B13" s="153">
        <v>7</v>
      </c>
      <c r="C13" s="154" t="s">
        <v>134</v>
      </c>
      <c r="D13" s="155">
        <f>25</f>
        <v>25</v>
      </c>
      <c r="E13" s="154" t="s">
        <v>135</v>
      </c>
      <c r="F13" s="157">
        <f t="shared" si="0"/>
        <v>25</v>
      </c>
      <c r="G13" s="168" t="s">
        <v>12</v>
      </c>
    </row>
    <row r="14" spans="1:8" x14ac:dyDescent="0.25">
      <c r="A14" s="167">
        <v>4103</v>
      </c>
      <c r="B14" s="153">
        <v>8</v>
      </c>
      <c r="C14" s="154" t="s">
        <v>134</v>
      </c>
      <c r="D14" s="155">
        <f>1+1</f>
        <v>2</v>
      </c>
      <c r="E14" s="154" t="s">
        <v>135</v>
      </c>
      <c r="F14" s="157">
        <f t="shared" si="0"/>
        <v>2</v>
      </c>
      <c r="G14" s="168" t="s">
        <v>12</v>
      </c>
    </row>
    <row r="15" spans="1:8" x14ac:dyDescent="0.25">
      <c r="A15" s="167">
        <v>4103</v>
      </c>
      <c r="B15" s="153">
        <v>9</v>
      </c>
      <c r="C15" s="154" t="s">
        <v>134</v>
      </c>
      <c r="D15" s="155">
        <v>3</v>
      </c>
      <c r="E15" s="160" t="s">
        <v>135</v>
      </c>
      <c r="F15" s="157">
        <f t="shared" si="0"/>
        <v>3</v>
      </c>
      <c r="G15" s="168" t="s">
        <v>12</v>
      </c>
    </row>
    <row r="16" spans="1:8" x14ac:dyDescent="0.25">
      <c r="A16" s="167">
        <v>4103</v>
      </c>
      <c r="B16" s="153">
        <v>10</v>
      </c>
      <c r="C16" s="154" t="s">
        <v>134</v>
      </c>
      <c r="D16" s="155">
        <v>19.5</v>
      </c>
      <c r="E16" s="154" t="s">
        <v>135</v>
      </c>
      <c r="F16" s="157">
        <f t="shared" si="0"/>
        <v>19.5</v>
      </c>
      <c r="G16" s="168" t="s">
        <v>12</v>
      </c>
    </row>
    <row r="17" spans="1:7" x14ac:dyDescent="0.25">
      <c r="A17" s="167">
        <v>4103</v>
      </c>
      <c r="B17" s="153">
        <v>11</v>
      </c>
      <c r="C17" s="154" t="s">
        <v>134</v>
      </c>
      <c r="D17" s="155">
        <v>3</v>
      </c>
      <c r="E17" s="154" t="s">
        <v>135</v>
      </c>
      <c r="F17" s="157">
        <f t="shared" si="0"/>
        <v>3</v>
      </c>
      <c r="G17" s="168" t="s">
        <v>12</v>
      </c>
    </row>
    <row r="18" spans="1:7" x14ac:dyDescent="0.25">
      <c r="A18" s="167">
        <v>4103</v>
      </c>
      <c r="B18" s="153">
        <v>12</v>
      </c>
      <c r="C18" s="154" t="s">
        <v>134</v>
      </c>
      <c r="D18" s="155">
        <f>32.5+32.5</f>
        <v>65</v>
      </c>
      <c r="E18" s="154" t="s">
        <v>135</v>
      </c>
      <c r="F18" s="157">
        <f t="shared" si="0"/>
        <v>65</v>
      </c>
      <c r="G18" s="168" t="s">
        <v>12</v>
      </c>
    </row>
    <row r="19" spans="1:7" x14ac:dyDescent="0.25">
      <c r="A19" s="167">
        <v>4103</v>
      </c>
      <c r="B19" s="153">
        <v>13</v>
      </c>
      <c r="C19" s="154" t="s">
        <v>136</v>
      </c>
      <c r="D19" s="155">
        <v>3</v>
      </c>
      <c r="E19" s="154" t="s">
        <v>103</v>
      </c>
      <c r="F19" s="157">
        <f t="shared" si="0"/>
        <v>3</v>
      </c>
      <c r="G19" s="168" t="s">
        <v>12</v>
      </c>
    </row>
    <row r="20" spans="1:7" x14ac:dyDescent="0.25">
      <c r="A20" s="167">
        <v>4103</v>
      </c>
      <c r="B20" s="153">
        <v>14</v>
      </c>
      <c r="C20" s="154" t="s">
        <v>137</v>
      </c>
      <c r="D20" s="155">
        <v>3</v>
      </c>
      <c r="E20" s="154" t="s">
        <v>103</v>
      </c>
      <c r="F20" s="157">
        <f t="shared" si="0"/>
        <v>3</v>
      </c>
      <c r="G20" s="168" t="s">
        <v>12</v>
      </c>
    </row>
    <row r="21" spans="1:7" x14ac:dyDescent="0.25">
      <c r="A21" s="167">
        <v>4103</v>
      </c>
      <c r="B21" s="153">
        <v>15</v>
      </c>
      <c r="C21" s="154" t="s">
        <v>138</v>
      </c>
      <c r="D21" s="155">
        <v>3</v>
      </c>
      <c r="E21" s="154" t="s">
        <v>103</v>
      </c>
      <c r="F21" s="157">
        <f t="shared" si="0"/>
        <v>3</v>
      </c>
      <c r="G21" s="168" t="s">
        <v>12</v>
      </c>
    </row>
    <row r="22" spans="1:7" x14ac:dyDescent="0.25">
      <c r="A22" s="167">
        <v>4103</v>
      </c>
      <c r="B22" s="153">
        <v>16</v>
      </c>
      <c r="C22" s="154" t="s">
        <v>139</v>
      </c>
      <c r="D22" s="155">
        <f>80+100+10+10</f>
        <v>200</v>
      </c>
      <c r="E22" s="158" t="s">
        <v>103</v>
      </c>
      <c r="F22" s="157">
        <f t="shared" si="0"/>
        <v>200</v>
      </c>
      <c r="G22" s="168" t="s">
        <v>12</v>
      </c>
    </row>
    <row r="23" spans="1:7" x14ac:dyDescent="0.25">
      <c r="A23" s="169">
        <v>4103</v>
      </c>
      <c r="B23" s="162">
        <v>17</v>
      </c>
      <c r="C23" s="163" t="s">
        <v>140</v>
      </c>
      <c r="D23" s="155">
        <v>4</v>
      </c>
      <c r="E23" s="158" t="s">
        <v>103</v>
      </c>
      <c r="F23" s="157">
        <f t="shared" si="0"/>
        <v>4</v>
      </c>
      <c r="G23" s="170" t="s">
        <v>12</v>
      </c>
    </row>
    <row r="24" spans="1:7" x14ac:dyDescent="0.25">
      <c r="A24" s="167">
        <v>4103</v>
      </c>
      <c r="B24" s="153">
        <v>18</v>
      </c>
      <c r="C24" s="154" t="s">
        <v>141</v>
      </c>
      <c r="D24" s="155">
        <v>200</v>
      </c>
      <c r="E24" s="158" t="s">
        <v>103</v>
      </c>
      <c r="F24" s="157">
        <f t="shared" si="0"/>
        <v>200</v>
      </c>
      <c r="G24" s="168" t="s">
        <v>12</v>
      </c>
    </row>
    <row r="25" spans="1:7" x14ac:dyDescent="0.25">
      <c r="A25" s="167">
        <v>4103</v>
      </c>
      <c r="B25" s="153">
        <v>19</v>
      </c>
      <c r="C25" s="154" t="s">
        <v>142</v>
      </c>
      <c r="D25" s="164">
        <v>3000</v>
      </c>
      <c r="E25" s="156" t="s">
        <v>103</v>
      </c>
      <c r="F25" s="157">
        <f t="shared" si="0"/>
        <v>3000</v>
      </c>
      <c r="G25" s="168" t="s">
        <v>12</v>
      </c>
    </row>
    <row r="26" spans="1:7" x14ac:dyDescent="0.25">
      <c r="A26" s="167">
        <v>4103</v>
      </c>
      <c r="B26" s="153">
        <v>20</v>
      </c>
      <c r="C26" s="154" t="s">
        <v>387</v>
      </c>
      <c r="D26" s="155">
        <f>500+500+300+500+3000+200+100+1500+400</f>
        <v>7000</v>
      </c>
      <c r="E26" s="156" t="s">
        <v>103</v>
      </c>
      <c r="F26" s="157">
        <f t="shared" si="0"/>
        <v>7000</v>
      </c>
      <c r="G26" s="168" t="s">
        <v>12</v>
      </c>
    </row>
    <row r="27" spans="1:7" x14ac:dyDescent="0.25">
      <c r="A27" s="167">
        <v>4103</v>
      </c>
      <c r="B27" s="153">
        <v>21</v>
      </c>
      <c r="C27" s="154" t="s">
        <v>144</v>
      </c>
      <c r="D27" s="155">
        <v>10</v>
      </c>
      <c r="E27" s="156" t="s">
        <v>127</v>
      </c>
      <c r="F27" s="157">
        <f t="shared" si="0"/>
        <v>10</v>
      </c>
      <c r="G27" s="168" t="s">
        <v>12</v>
      </c>
    </row>
    <row r="28" spans="1:7" x14ac:dyDescent="0.25">
      <c r="A28" s="167">
        <v>4103</v>
      </c>
      <c r="B28" s="153">
        <v>22</v>
      </c>
      <c r="C28" s="154" t="s">
        <v>145</v>
      </c>
      <c r="D28" s="155">
        <v>3000</v>
      </c>
      <c r="E28" s="156" t="s">
        <v>103</v>
      </c>
      <c r="F28" s="157">
        <f t="shared" si="0"/>
        <v>3000</v>
      </c>
      <c r="G28" s="168" t="s">
        <v>12</v>
      </c>
    </row>
    <row r="29" spans="1:7" x14ac:dyDescent="0.25">
      <c r="A29" s="167">
        <v>4103</v>
      </c>
      <c r="B29" s="153">
        <v>23</v>
      </c>
      <c r="C29" s="154" t="s">
        <v>146</v>
      </c>
      <c r="D29" s="155">
        <v>2000</v>
      </c>
      <c r="E29" s="156" t="s">
        <v>103</v>
      </c>
      <c r="F29" s="157">
        <f t="shared" si="0"/>
        <v>2000</v>
      </c>
      <c r="G29" s="168" t="s">
        <v>12</v>
      </c>
    </row>
    <row r="30" spans="1:7" x14ac:dyDescent="0.25">
      <c r="A30" s="167">
        <v>4103</v>
      </c>
      <c r="B30" s="153">
        <v>24</v>
      </c>
      <c r="C30" s="154" t="s">
        <v>147</v>
      </c>
      <c r="D30" s="155">
        <v>50</v>
      </c>
      <c r="E30" s="156" t="s">
        <v>33</v>
      </c>
      <c r="F30" s="157">
        <f t="shared" si="0"/>
        <v>50</v>
      </c>
      <c r="G30" s="168" t="s">
        <v>12</v>
      </c>
    </row>
    <row r="31" spans="1:7" x14ac:dyDescent="0.25">
      <c r="A31" s="167">
        <v>4103</v>
      </c>
      <c r="B31" s="153">
        <v>25</v>
      </c>
      <c r="C31" s="154" t="s">
        <v>148</v>
      </c>
      <c r="D31" s="155">
        <v>5000</v>
      </c>
      <c r="E31" s="156" t="s">
        <v>103</v>
      </c>
      <c r="F31" s="157">
        <f t="shared" si="0"/>
        <v>5000</v>
      </c>
      <c r="G31" s="168" t="s">
        <v>12</v>
      </c>
    </row>
    <row r="32" spans="1:7" x14ac:dyDescent="0.25">
      <c r="A32" s="167">
        <v>4103</v>
      </c>
      <c r="B32" s="153">
        <v>26</v>
      </c>
      <c r="C32" s="154" t="s">
        <v>149</v>
      </c>
      <c r="D32" s="155">
        <v>6000</v>
      </c>
      <c r="E32" s="156" t="s">
        <v>103</v>
      </c>
      <c r="F32" s="157">
        <f t="shared" si="0"/>
        <v>6000</v>
      </c>
      <c r="G32" s="168" t="s">
        <v>12</v>
      </c>
    </row>
    <row r="33" spans="1:7" ht="15.75" thickBot="1" x14ac:dyDescent="0.3">
      <c r="A33" s="171">
        <v>4103</v>
      </c>
      <c r="B33" s="172">
        <v>27</v>
      </c>
      <c r="C33" s="173" t="s">
        <v>150</v>
      </c>
      <c r="D33" s="174">
        <f>500+500+1000</f>
        <v>2000</v>
      </c>
      <c r="E33" s="175" t="s">
        <v>103</v>
      </c>
      <c r="F33" s="176">
        <f t="shared" si="0"/>
        <v>2000</v>
      </c>
      <c r="G33" s="177" t="s">
        <v>12</v>
      </c>
    </row>
    <row r="34" spans="1:7" ht="15.75" thickBot="1" x14ac:dyDescent="0.3">
      <c r="A34" s="229"/>
      <c r="B34" s="229"/>
      <c r="C34" s="230"/>
      <c r="D34" s="231"/>
      <c r="E34" s="232"/>
      <c r="F34" s="233"/>
      <c r="G34" s="234"/>
    </row>
    <row r="35" spans="1:7" x14ac:dyDescent="0.25">
      <c r="A35" s="448" t="s">
        <v>0</v>
      </c>
      <c r="B35" s="449"/>
      <c r="C35" s="449"/>
      <c r="D35" s="449"/>
      <c r="E35" s="449"/>
      <c r="F35" s="449"/>
      <c r="G35" s="450"/>
    </row>
    <row r="36" spans="1:7" x14ac:dyDescent="0.25">
      <c r="A36" s="451" t="s">
        <v>1</v>
      </c>
      <c r="B36" s="452"/>
      <c r="C36" s="452"/>
      <c r="D36" s="452"/>
      <c r="E36" s="452"/>
      <c r="F36" s="452"/>
      <c r="G36" s="453"/>
    </row>
    <row r="37" spans="1:7" x14ac:dyDescent="0.25">
      <c r="A37" s="451" t="s">
        <v>2</v>
      </c>
      <c r="B37" s="452"/>
      <c r="C37" s="452"/>
      <c r="D37" s="452"/>
      <c r="E37" s="452"/>
      <c r="F37" s="452"/>
      <c r="G37" s="453"/>
    </row>
    <row r="38" spans="1:7" x14ac:dyDescent="0.25">
      <c r="A38" s="451" t="s">
        <v>455</v>
      </c>
      <c r="B38" s="452"/>
      <c r="C38" s="452"/>
      <c r="D38" s="452"/>
      <c r="E38" s="452"/>
      <c r="F38" s="452"/>
      <c r="G38" s="453"/>
    </row>
    <row r="39" spans="1:7" ht="15.75" thickBot="1" x14ac:dyDescent="0.3">
      <c r="A39" s="454" t="s">
        <v>133</v>
      </c>
      <c r="B39" s="455"/>
      <c r="C39" s="455"/>
      <c r="D39" s="455"/>
      <c r="E39" s="455"/>
      <c r="F39" s="455"/>
      <c r="G39" s="456"/>
    </row>
    <row r="40" spans="1:7" ht="24" x14ac:dyDescent="0.25">
      <c r="A40" s="343" t="s">
        <v>4</v>
      </c>
      <c r="B40" s="344" t="s">
        <v>5</v>
      </c>
      <c r="C40" s="344" t="s">
        <v>6</v>
      </c>
      <c r="D40" s="345" t="s">
        <v>7</v>
      </c>
      <c r="E40" s="344" t="s">
        <v>8</v>
      </c>
      <c r="F40" s="344" t="s">
        <v>465</v>
      </c>
      <c r="G40" s="346" t="s">
        <v>9</v>
      </c>
    </row>
    <row r="41" spans="1:7" x14ac:dyDescent="0.25">
      <c r="A41" s="347">
        <v>4103</v>
      </c>
      <c r="B41" s="348">
        <v>28</v>
      </c>
      <c r="C41" s="349" t="s">
        <v>151</v>
      </c>
      <c r="D41" s="350">
        <v>4000</v>
      </c>
      <c r="E41" s="351" t="s">
        <v>103</v>
      </c>
      <c r="F41" s="352">
        <f t="shared" si="0"/>
        <v>4000</v>
      </c>
      <c r="G41" s="353" t="s">
        <v>12</v>
      </c>
    </row>
    <row r="42" spans="1:7" x14ac:dyDescent="0.25">
      <c r="A42" s="347">
        <v>4103</v>
      </c>
      <c r="B42" s="348">
        <v>29</v>
      </c>
      <c r="C42" s="349" t="s">
        <v>152</v>
      </c>
      <c r="D42" s="350">
        <v>300</v>
      </c>
      <c r="E42" s="351" t="s">
        <v>103</v>
      </c>
      <c r="F42" s="352">
        <f t="shared" si="0"/>
        <v>300</v>
      </c>
      <c r="G42" s="353" t="s">
        <v>12</v>
      </c>
    </row>
    <row r="43" spans="1:7" x14ac:dyDescent="0.25">
      <c r="A43" s="347">
        <v>4103</v>
      </c>
      <c r="B43" s="348">
        <v>30</v>
      </c>
      <c r="C43" s="349" t="s">
        <v>153</v>
      </c>
      <c r="D43" s="350">
        <v>300</v>
      </c>
      <c r="E43" s="351" t="s">
        <v>103</v>
      </c>
      <c r="F43" s="352">
        <f t="shared" si="0"/>
        <v>300</v>
      </c>
      <c r="G43" s="353" t="s">
        <v>12</v>
      </c>
    </row>
    <row r="44" spans="1:7" x14ac:dyDescent="0.25">
      <c r="A44" s="347">
        <v>4103</v>
      </c>
      <c r="B44" s="348">
        <v>31</v>
      </c>
      <c r="C44" s="354" t="s">
        <v>154</v>
      </c>
      <c r="D44" s="350">
        <v>700</v>
      </c>
      <c r="E44" s="351" t="s">
        <v>103</v>
      </c>
      <c r="F44" s="352">
        <f t="shared" si="0"/>
        <v>700</v>
      </c>
      <c r="G44" s="353" t="s">
        <v>12</v>
      </c>
    </row>
    <row r="45" spans="1:7" x14ac:dyDescent="0.25">
      <c r="A45" s="347">
        <v>4103</v>
      </c>
      <c r="B45" s="348">
        <v>32</v>
      </c>
      <c r="C45" s="349" t="s">
        <v>155</v>
      </c>
      <c r="D45" s="350">
        <f>200+300+1000</f>
        <v>1500</v>
      </c>
      <c r="E45" s="351" t="s">
        <v>103</v>
      </c>
      <c r="F45" s="352">
        <f t="shared" si="0"/>
        <v>1500</v>
      </c>
      <c r="G45" s="353" t="s">
        <v>12</v>
      </c>
    </row>
    <row r="46" spans="1:7" x14ac:dyDescent="0.25">
      <c r="A46" s="347">
        <v>4103</v>
      </c>
      <c r="B46" s="348">
        <v>33</v>
      </c>
      <c r="C46" s="349" t="s">
        <v>156</v>
      </c>
      <c r="D46" s="350">
        <v>100</v>
      </c>
      <c r="E46" s="351" t="s">
        <v>103</v>
      </c>
      <c r="F46" s="352">
        <f t="shared" si="0"/>
        <v>100</v>
      </c>
      <c r="G46" s="353" t="s">
        <v>12</v>
      </c>
    </row>
    <row r="47" spans="1:7" x14ac:dyDescent="0.25">
      <c r="A47" s="347">
        <v>4103</v>
      </c>
      <c r="B47" s="348">
        <v>34</v>
      </c>
      <c r="C47" s="349" t="s">
        <v>157</v>
      </c>
      <c r="D47" s="350">
        <v>3500</v>
      </c>
      <c r="E47" s="351" t="s">
        <v>103</v>
      </c>
      <c r="F47" s="352">
        <f t="shared" si="0"/>
        <v>3500</v>
      </c>
      <c r="G47" s="353" t="s">
        <v>12</v>
      </c>
    </row>
    <row r="48" spans="1:7" x14ac:dyDescent="0.25">
      <c r="A48" s="347">
        <v>4103</v>
      </c>
      <c r="B48" s="348">
        <v>35</v>
      </c>
      <c r="C48" s="349" t="s">
        <v>158</v>
      </c>
      <c r="D48" s="350">
        <v>300</v>
      </c>
      <c r="E48" s="351" t="s">
        <v>103</v>
      </c>
      <c r="F48" s="352">
        <f t="shared" si="0"/>
        <v>300</v>
      </c>
      <c r="G48" s="353" t="s">
        <v>12</v>
      </c>
    </row>
    <row r="49" spans="1:7" x14ac:dyDescent="0.25">
      <c r="A49" s="347">
        <v>4103</v>
      </c>
      <c r="B49" s="348">
        <v>36</v>
      </c>
      <c r="C49" s="349" t="s">
        <v>159</v>
      </c>
      <c r="D49" s="350">
        <f>100+100</f>
        <v>200</v>
      </c>
      <c r="E49" s="351" t="s">
        <v>103</v>
      </c>
      <c r="F49" s="352">
        <f t="shared" si="0"/>
        <v>200</v>
      </c>
      <c r="G49" s="353" t="s">
        <v>12</v>
      </c>
    </row>
    <row r="50" spans="1:7" x14ac:dyDescent="0.25">
      <c r="A50" s="347">
        <v>4103</v>
      </c>
      <c r="B50" s="348">
        <v>37</v>
      </c>
      <c r="C50" s="349" t="s">
        <v>160</v>
      </c>
      <c r="D50" s="350">
        <v>150</v>
      </c>
      <c r="E50" s="351" t="s">
        <v>103</v>
      </c>
      <c r="F50" s="352">
        <f t="shared" si="0"/>
        <v>150</v>
      </c>
      <c r="G50" s="353" t="s">
        <v>12</v>
      </c>
    </row>
    <row r="51" spans="1:7" x14ac:dyDescent="0.25">
      <c r="A51" s="347">
        <v>4103</v>
      </c>
      <c r="B51" s="348">
        <v>38</v>
      </c>
      <c r="C51" s="349" t="s">
        <v>161</v>
      </c>
      <c r="D51" s="350">
        <v>1500</v>
      </c>
      <c r="E51" s="351" t="s">
        <v>103</v>
      </c>
      <c r="F51" s="352">
        <f t="shared" si="0"/>
        <v>1500</v>
      </c>
      <c r="G51" s="353" t="s">
        <v>12</v>
      </c>
    </row>
    <row r="52" spans="1:7" x14ac:dyDescent="0.25">
      <c r="A52" s="347">
        <v>4103</v>
      </c>
      <c r="B52" s="348">
        <v>39</v>
      </c>
      <c r="C52" s="349" t="s">
        <v>162</v>
      </c>
      <c r="D52" s="350">
        <v>250</v>
      </c>
      <c r="E52" s="351" t="s">
        <v>103</v>
      </c>
      <c r="F52" s="352">
        <f t="shared" si="0"/>
        <v>250</v>
      </c>
      <c r="G52" s="353" t="s">
        <v>12</v>
      </c>
    </row>
    <row r="53" spans="1:7" x14ac:dyDescent="0.25">
      <c r="A53" s="347">
        <v>4103</v>
      </c>
      <c r="B53" s="348">
        <v>40</v>
      </c>
      <c r="C53" s="349" t="s">
        <v>163</v>
      </c>
      <c r="D53" s="350">
        <f>2000+1000</f>
        <v>3000</v>
      </c>
      <c r="E53" s="351" t="s">
        <v>103</v>
      </c>
      <c r="F53" s="352">
        <f t="shared" si="0"/>
        <v>3000</v>
      </c>
      <c r="G53" s="353" t="s">
        <v>12</v>
      </c>
    </row>
    <row r="54" spans="1:7" x14ac:dyDescent="0.25">
      <c r="A54" s="347">
        <v>4103</v>
      </c>
      <c r="B54" s="348">
        <v>41</v>
      </c>
      <c r="C54" s="349" t="s">
        <v>164</v>
      </c>
      <c r="D54" s="350">
        <v>4000</v>
      </c>
      <c r="E54" s="351" t="s">
        <v>103</v>
      </c>
      <c r="F54" s="352">
        <f t="shared" si="0"/>
        <v>4000</v>
      </c>
      <c r="G54" s="353" t="s">
        <v>12</v>
      </c>
    </row>
    <row r="55" spans="1:7" x14ac:dyDescent="0.25">
      <c r="A55" s="347">
        <v>4103</v>
      </c>
      <c r="B55" s="348">
        <v>42</v>
      </c>
      <c r="C55" s="349" t="s">
        <v>165</v>
      </c>
      <c r="D55" s="350">
        <f>100+200</f>
        <v>300</v>
      </c>
      <c r="E55" s="351" t="s">
        <v>103</v>
      </c>
      <c r="F55" s="352">
        <f t="shared" si="0"/>
        <v>300</v>
      </c>
      <c r="G55" s="353" t="s">
        <v>12</v>
      </c>
    </row>
    <row r="56" spans="1:7" x14ac:dyDescent="0.25">
      <c r="A56" s="347">
        <v>4103</v>
      </c>
      <c r="B56" s="348">
        <v>43</v>
      </c>
      <c r="C56" s="349" t="s">
        <v>166</v>
      </c>
      <c r="D56" s="350">
        <f>10+25+25</f>
        <v>60</v>
      </c>
      <c r="E56" s="351" t="s">
        <v>127</v>
      </c>
      <c r="F56" s="352">
        <f t="shared" si="0"/>
        <v>60</v>
      </c>
      <c r="G56" s="353" t="s">
        <v>12</v>
      </c>
    </row>
    <row r="57" spans="1:7" x14ac:dyDescent="0.25">
      <c r="A57" s="347">
        <v>4103</v>
      </c>
      <c r="B57" s="348">
        <v>44</v>
      </c>
      <c r="C57" s="349" t="s">
        <v>167</v>
      </c>
      <c r="D57" s="350">
        <f>250+250</f>
        <v>500</v>
      </c>
      <c r="E57" s="351" t="s">
        <v>168</v>
      </c>
      <c r="F57" s="352">
        <f t="shared" si="0"/>
        <v>500</v>
      </c>
      <c r="G57" s="353" t="s">
        <v>12</v>
      </c>
    </row>
    <row r="58" spans="1:7" x14ac:dyDescent="0.25">
      <c r="A58" s="347">
        <v>4103</v>
      </c>
      <c r="B58" s="348">
        <v>45</v>
      </c>
      <c r="C58" s="349" t="s">
        <v>169</v>
      </c>
      <c r="D58" s="350">
        <v>3500</v>
      </c>
      <c r="E58" s="351" t="s">
        <v>101</v>
      </c>
      <c r="F58" s="352">
        <f t="shared" si="0"/>
        <v>3500</v>
      </c>
      <c r="G58" s="353" t="s">
        <v>12</v>
      </c>
    </row>
    <row r="59" spans="1:7" x14ac:dyDescent="0.25">
      <c r="A59" s="347">
        <v>4103</v>
      </c>
      <c r="B59" s="348">
        <v>46</v>
      </c>
      <c r="C59" s="354" t="s">
        <v>170</v>
      </c>
      <c r="D59" s="350">
        <f>50+50+50+50+200</f>
        <v>400</v>
      </c>
      <c r="E59" s="351" t="s">
        <v>101</v>
      </c>
      <c r="F59" s="352">
        <f t="shared" si="0"/>
        <v>400</v>
      </c>
      <c r="G59" s="353" t="s">
        <v>12</v>
      </c>
    </row>
    <row r="60" spans="1:7" x14ac:dyDescent="0.25">
      <c r="A60" s="347">
        <v>4103</v>
      </c>
      <c r="B60" s="348">
        <v>47</v>
      </c>
      <c r="C60" s="349" t="s">
        <v>171</v>
      </c>
      <c r="D60" s="350">
        <v>200</v>
      </c>
      <c r="E60" s="351" t="s">
        <v>103</v>
      </c>
      <c r="F60" s="352">
        <f t="shared" si="0"/>
        <v>200</v>
      </c>
      <c r="G60" s="353" t="s">
        <v>12</v>
      </c>
    </row>
    <row r="61" spans="1:7" x14ac:dyDescent="0.25">
      <c r="A61" s="347">
        <v>4103</v>
      </c>
      <c r="B61" s="348">
        <v>48</v>
      </c>
      <c r="C61" s="349" t="s">
        <v>172</v>
      </c>
      <c r="D61" s="350">
        <v>20</v>
      </c>
      <c r="E61" s="351" t="s">
        <v>127</v>
      </c>
      <c r="F61" s="352">
        <f t="shared" si="0"/>
        <v>20</v>
      </c>
      <c r="G61" s="353" t="s">
        <v>12</v>
      </c>
    </row>
    <row r="62" spans="1:7" x14ac:dyDescent="0.25">
      <c r="A62" s="347">
        <v>4103</v>
      </c>
      <c r="B62" s="348">
        <v>49</v>
      </c>
      <c r="C62" s="349" t="s">
        <v>173</v>
      </c>
      <c r="D62" s="350">
        <v>50</v>
      </c>
      <c r="E62" s="351" t="s">
        <v>103</v>
      </c>
      <c r="F62" s="352">
        <f t="shared" si="0"/>
        <v>50</v>
      </c>
      <c r="G62" s="353" t="s">
        <v>12</v>
      </c>
    </row>
    <row r="63" spans="1:7" x14ac:dyDescent="0.25">
      <c r="A63" s="347">
        <v>4103</v>
      </c>
      <c r="B63" s="348">
        <v>50</v>
      </c>
      <c r="C63" s="349" t="s">
        <v>174</v>
      </c>
      <c r="D63" s="350">
        <f>10+10+10+10+30</f>
        <v>70</v>
      </c>
      <c r="E63" s="351" t="s">
        <v>103</v>
      </c>
      <c r="F63" s="352">
        <f t="shared" si="0"/>
        <v>70</v>
      </c>
      <c r="G63" s="353" t="s">
        <v>12</v>
      </c>
    </row>
    <row r="64" spans="1:7" x14ac:dyDescent="0.25">
      <c r="A64" s="347">
        <v>4103</v>
      </c>
      <c r="B64" s="348">
        <v>51</v>
      </c>
      <c r="C64" s="349" t="s">
        <v>175</v>
      </c>
      <c r="D64" s="350">
        <v>50</v>
      </c>
      <c r="E64" s="351" t="s">
        <v>127</v>
      </c>
      <c r="F64" s="352">
        <f t="shared" si="0"/>
        <v>50</v>
      </c>
      <c r="G64" s="353" t="s">
        <v>12</v>
      </c>
    </row>
    <row r="65" spans="1:7" x14ac:dyDescent="0.25">
      <c r="A65" s="347">
        <v>4103</v>
      </c>
      <c r="B65" s="348">
        <v>52</v>
      </c>
      <c r="C65" s="349" t="s">
        <v>176</v>
      </c>
      <c r="D65" s="350">
        <v>50</v>
      </c>
      <c r="E65" s="351" t="s">
        <v>127</v>
      </c>
      <c r="F65" s="352">
        <f t="shared" si="0"/>
        <v>50</v>
      </c>
      <c r="G65" s="353" t="s">
        <v>12</v>
      </c>
    </row>
    <row r="66" spans="1:7" x14ac:dyDescent="0.25">
      <c r="A66" s="347">
        <v>4103</v>
      </c>
      <c r="B66" s="348">
        <v>53</v>
      </c>
      <c r="C66" s="349" t="s">
        <v>177</v>
      </c>
      <c r="D66" s="350">
        <v>2000</v>
      </c>
      <c r="E66" s="351" t="s">
        <v>103</v>
      </c>
      <c r="F66" s="352">
        <f t="shared" si="0"/>
        <v>2000</v>
      </c>
      <c r="G66" s="353" t="s">
        <v>12</v>
      </c>
    </row>
    <row r="67" spans="1:7" ht="15.75" thickBot="1" x14ac:dyDescent="0.3">
      <c r="A67" s="355">
        <v>4103</v>
      </c>
      <c r="B67" s="356">
        <v>54</v>
      </c>
      <c r="C67" s="357" t="s">
        <v>178</v>
      </c>
      <c r="D67" s="358">
        <v>10</v>
      </c>
      <c r="E67" s="359" t="s">
        <v>127</v>
      </c>
      <c r="F67" s="360">
        <f t="shared" si="0"/>
        <v>10</v>
      </c>
      <c r="G67" s="361" t="s">
        <v>12</v>
      </c>
    </row>
    <row r="68" spans="1:7" ht="15.75" thickBot="1" x14ac:dyDescent="0.3">
      <c r="A68" s="362"/>
      <c r="B68" s="362"/>
      <c r="C68" s="363"/>
      <c r="D68" s="364"/>
      <c r="E68" s="365"/>
      <c r="F68" s="366"/>
      <c r="G68" s="367"/>
    </row>
    <row r="69" spans="1:7" x14ac:dyDescent="0.25">
      <c r="A69" s="439" t="s">
        <v>0</v>
      </c>
      <c r="B69" s="440"/>
      <c r="C69" s="440"/>
      <c r="D69" s="440"/>
      <c r="E69" s="440"/>
      <c r="F69" s="440"/>
      <c r="G69" s="441"/>
    </row>
    <row r="70" spans="1:7" x14ac:dyDescent="0.25">
      <c r="A70" s="442" t="s">
        <v>1</v>
      </c>
      <c r="B70" s="443"/>
      <c r="C70" s="443"/>
      <c r="D70" s="443"/>
      <c r="E70" s="443"/>
      <c r="F70" s="443"/>
      <c r="G70" s="444"/>
    </row>
    <row r="71" spans="1:7" x14ac:dyDescent="0.25">
      <c r="A71" s="442" t="s">
        <v>2</v>
      </c>
      <c r="B71" s="443"/>
      <c r="C71" s="443"/>
      <c r="D71" s="443"/>
      <c r="E71" s="443"/>
      <c r="F71" s="443"/>
      <c r="G71" s="444"/>
    </row>
    <row r="72" spans="1:7" x14ac:dyDescent="0.25">
      <c r="A72" s="442" t="s">
        <v>455</v>
      </c>
      <c r="B72" s="443"/>
      <c r="C72" s="443"/>
      <c r="D72" s="443"/>
      <c r="E72" s="443"/>
      <c r="F72" s="443"/>
      <c r="G72" s="444"/>
    </row>
    <row r="73" spans="1:7" ht="15.75" thickBot="1" x14ac:dyDescent="0.3">
      <c r="A73" s="457" t="s">
        <v>133</v>
      </c>
      <c r="B73" s="458"/>
      <c r="C73" s="458"/>
      <c r="D73" s="458"/>
      <c r="E73" s="458"/>
      <c r="F73" s="458"/>
      <c r="G73" s="459"/>
    </row>
    <row r="74" spans="1:7" ht="25.5" x14ac:dyDescent="0.25">
      <c r="A74" s="235" t="s">
        <v>4</v>
      </c>
      <c r="B74" s="236" t="s">
        <v>5</v>
      </c>
      <c r="C74" s="236" t="s">
        <v>6</v>
      </c>
      <c r="D74" s="237" t="s">
        <v>7</v>
      </c>
      <c r="E74" s="236" t="s">
        <v>8</v>
      </c>
      <c r="F74" s="236" t="s">
        <v>465</v>
      </c>
      <c r="G74" s="238" t="s">
        <v>9</v>
      </c>
    </row>
    <row r="75" spans="1:7" x14ac:dyDescent="0.25">
      <c r="A75" s="167">
        <v>4103</v>
      </c>
      <c r="B75" s="153">
        <v>55</v>
      </c>
      <c r="C75" s="154" t="s">
        <v>179</v>
      </c>
      <c r="D75" s="155">
        <v>30</v>
      </c>
      <c r="E75" s="156" t="s">
        <v>18</v>
      </c>
      <c r="F75" s="157">
        <f t="shared" si="0"/>
        <v>30</v>
      </c>
      <c r="G75" s="168" t="s">
        <v>12</v>
      </c>
    </row>
    <row r="76" spans="1:7" x14ac:dyDescent="0.25">
      <c r="A76" s="167">
        <v>4103</v>
      </c>
      <c r="B76" s="153">
        <v>56</v>
      </c>
      <c r="C76" s="154" t="s">
        <v>180</v>
      </c>
      <c r="D76" s="155">
        <v>30</v>
      </c>
      <c r="E76" s="156" t="s">
        <v>127</v>
      </c>
      <c r="F76" s="157">
        <f t="shared" si="0"/>
        <v>30</v>
      </c>
      <c r="G76" s="168" t="s">
        <v>12</v>
      </c>
    </row>
    <row r="77" spans="1:7" x14ac:dyDescent="0.25">
      <c r="A77" s="167">
        <v>4103</v>
      </c>
      <c r="B77" s="153">
        <v>57</v>
      </c>
      <c r="C77" s="154" t="s">
        <v>181</v>
      </c>
      <c r="D77" s="155">
        <f>5+5+10+10</f>
        <v>30</v>
      </c>
      <c r="E77" s="156" t="s">
        <v>127</v>
      </c>
      <c r="F77" s="157">
        <f t="shared" si="0"/>
        <v>30</v>
      </c>
      <c r="G77" s="168" t="s">
        <v>12</v>
      </c>
    </row>
    <row r="78" spans="1:7" x14ac:dyDescent="0.25">
      <c r="A78" s="167">
        <v>4103</v>
      </c>
      <c r="B78" s="153">
        <v>58</v>
      </c>
      <c r="C78" s="154" t="s">
        <v>182</v>
      </c>
      <c r="D78" s="155">
        <v>50</v>
      </c>
      <c r="E78" s="156" t="s">
        <v>103</v>
      </c>
      <c r="F78" s="157">
        <f t="shared" si="0"/>
        <v>50</v>
      </c>
      <c r="G78" s="168" t="s">
        <v>12</v>
      </c>
    </row>
    <row r="79" spans="1:7" x14ac:dyDescent="0.25">
      <c r="A79" s="167">
        <v>4130</v>
      </c>
      <c r="B79" s="153">
        <v>59</v>
      </c>
      <c r="C79" s="154" t="s">
        <v>183</v>
      </c>
      <c r="D79" s="155">
        <v>130</v>
      </c>
      <c r="E79" s="158" t="s">
        <v>103</v>
      </c>
      <c r="F79" s="157">
        <f t="shared" si="0"/>
        <v>130</v>
      </c>
      <c r="G79" s="168" t="s">
        <v>12</v>
      </c>
    </row>
    <row r="80" spans="1:7" x14ac:dyDescent="0.25">
      <c r="A80" s="167">
        <v>4130</v>
      </c>
      <c r="B80" s="153">
        <v>60</v>
      </c>
      <c r="C80" s="154" t="s">
        <v>184</v>
      </c>
      <c r="D80" s="155">
        <v>200</v>
      </c>
      <c r="E80" s="158" t="s">
        <v>103</v>
      </c>
      <c r="F80" s="157">
        <f t="shared" si="0"/>
        <v>200</v>
      </c>
      <c r="G80" s="168" t="s">
        <v>12</v>
      </c>
    </row>
    <row r="81" spans="1:7" x14ac:dyDescent="0.25">
      <c r="A81" s="167">
        <v>4130</v>
      </c>
      <c r="B81" s="153">
        <v>61</v>
      </c>
      <c r="C81" s="154" t="s">
        <v>384</v>
      </c>
      <c r="D81" s="159">
        <v>300</v>
      </c>
      <c r="E81" s="158" t="s">
        <v>103</v>
      </c>
      <c r="F81" s="157">
        <f t="shared" si="0"/>
        <v>300</v>
      </c>
      <c r="G81" s="168" t="s">
        <v>12</v>
      </c>
    </row>
    <row r="82" spans="1:7" x14ac:dyDescent="0.25">
      <c r="A82" s="167">
        <v>4130</v>
      </c>
      <c r="B82" s="153">
        <v>62</v>
      </c>
      <c r="C82" s="154" t="s">
        <v>185</v>
      </c>
      <c r="D82" s="159">
        <f>500</f>
        <v>500</v>
      </c>
      <c r="E82" s="158" t="s">
        <v>103</v>
      </c>
      <c r="F82" s="157">
        <f t="shared" si="0"/>
        <v>500</v>
      </c>
      <c r="G82" s="168" t="s">
        <v>12</v>
      </c>
    </row>
    <row r="83" spans="1:7" x14ac:dyDescent="0.25">
      <c r="A83" s="167">
        <v>4103</v>
      </c>
      <c r="B83" s="153">
        <v>63</v>
      </c>
      <c r="C83" s="154" t="s">
        <v>186</v>
      </c>
      <c r="D83" s="155">
        <v>50</v>
      </c>
      <c r="E83" s="154" t="s">
        <v>127</v>
      </c>
      <c r="F83" s="157">
        <f t="shared" si="0"/>
        <v>50</v>
      </c>
      <c r="G83" s="168" t="s">
        <v>12</v>
      </c>
    </row>
    <row r="84" spans="1:7" x14ac:dyDescent="0.25">
      <c r="A84" s="167">
        <v>4130</v>
      </c>
      <c r="B84" s="153">
        <v>64</v>
      </c>
      <c r="C84" s="154" t="s">
        <v>187</v>
      </c>
      <c r="D84" s="155">
        <v>100</v>
      </c>
      <c r="E84" s="158" t="s">
        <v>103</v>
      </c>
      <c r="F84" s="157">
        <f t="shared" si="0"/>
        <v>100</v>
      </c>
      <c r="G84" s="168" t="s">
        <v>12</v>
      </c>
    </row>
    <row r="85" spans="1:7" ht="15.75" thickBot="1" x14ac:dyDescent="0.3">
      <c r="A85" s="171">
        <v>4103</v>
      </c>
      <c r="B85" s="172">
        <v>65</v>
      </c>
      <c r="C85" s="173" t="s">
        <v>188</v>
      </c>
      <c r="D85" s="174">
        <v>1</v>
      </c>
      <c r="E85" s="175" t="s">
        <v>103</v>
      </c>
      <c r="F85" s="176">
        <f t="shared" si="0"/>
        <v>1</v>
      </c>
      <c r="G85" s="177" t="s">
        <v>12</v>
      </c>
    </row>
    <row r="86" spans="1:7" x14ac:dyDescent="0.25">
      <c r="A86" s="228"/>
      <c r="B86" s="229"/>
      <c r="C86" s="228"/>
      <c r="D86" s="228"/>
      <c r="E86" s="228"/>
    </row>
    <row r="87" spans="1:7" x14ac:dyDescent="0.25">
      <c r="A87" s="228"/>
      <c r="B87" s="229"/>
      <c r="C87" s="228"/>
      <c r="D87" s="228"/>
      <c r="E87" s="228"/>
    </row>
    <row r="88" spans="1:7" x14ac:dyDescent="0.25">
      <c r="A88" s="228"/>
      <c r="B88" s="229"/>
      <c r="C88" s="228"/>
      <c r="D88" s="228"/>
      <c r="E88" s="228"/>
    </row>
    <row r="89" spans="1:7" x14ac:dyDescent="0.25">
      <c r="A89" s="228"/>
      <c r="B89" s="229"/>
      <c r="C89" s="87" t="s">
        <v>469</v>
      </c>
      <c r="D89" s="228"/>
      <c r="E89" s="228"/>
    </row>
    <row r="90" spans="1:7" x14ac:dyDescent="0.25">
      <c r="A90" s="228"/>
      <c r="B90" s="229"/>
      <c r="C90" s="88" t="s">
        <v>468</v>
      </c>
      <c r="D90" s="228"/>
      <c r="E90" s="228"/>
    </row>
    <row r="91" spans="1:7" x14ac:dyDescent="0.25">
      <c r="A91" s="228"/>
      <c r="B91" s="229"/>
      <c r="C91" s="228"/>
      <c r="D91" s="228"/>
      <c r="E91" s="228"/>
    </row>
    <row r="92" spans="1:7" x14ac:dyDescent="0.25">
      <c r="A92" s="228"/>
      <c r="B92" s="229"/>
      <c r="C92" s="228"/>
      <c r="D92" s="228"/>
      <c r="E92" s="228"/>
    </row>
    <row r="93" spans="1:7" x14ac:dyDescent="0.25">
      <c r="A93" s="228"/>
      <c r="B93" s="228"/>
      <c r="C93" s="228"/>
      <c r="D93" s="228"/>
      <c r="E93" s="228"/>
    </row>
    <row r="94" spans="1:7" x14ac:dyDescent="0.25">
      <c r="A94" s="228"/>
      <c r="B94" s="228"/>
      <c r="C94" s="228"/>
      <c r="D94" s="228"/>
      <c r="E94" s="228"/>
    </row>
    <row r="95" spans="1:7" x14ac:dyDescent="0.25">
      <c r="A95" s="228"/>
      <c r="B95" s="228"/>
      <c r="C95" s="228"/>
      <c r="D95" s="228"/>
      <c r="E95" s="228"/>
    </row>
    <row r="96" spans="1:7" x14ac:dyDescent="0.25">
      <c r="A96" s="228"/>
      <c r="B96" s="228"/>
      <c r="C96" s="228"/>
      <c r="D96" s="228"/>
      <c r="E96" s="228"/>
    </row>
    <row r="97" spans="1:5" x14ac:dyDescent="0.25">
      <c r="A97" s="228"/>
      <c r="B97" s="228"/>
      <c r="C97" s="228"/>
      <c r="D97" s="228"/>
      <c r="E97" s="228"/>
    </row>
    <row r="98" spans="1:5" x14ac:dyDescent="0.25">
      <c r="A98" s="228"/>
      <c r="B98" s="228"/>
      <c r="C98" s="228"/>
      <c r="D98" s="228"/>
      <c r="E98" s="228"/>
    </row>
    <row r="99" spans="1:5" x14ac:dyDescent="0.25">
      <c r="A99" s="228"/>
      <c r="B99" s="228"/>
      <c r="C99" s="228"/>
      <c r="D99" s="228"/>
      <c r="E99" s="228"/>
    </row>
    <row r="100" spans="1:5" x14ac:dyDescent="0.25">
      <c r="A100" s="228"/>
      <c r="B100" s="228"/>
      <c r="C100" s="228"/>
      <c r="D100" s="228"/>
      <c r="E100" s="228"/>
    </row>
    <row r="101" spans="1:5" x14ac:dyDescent="0.25">
      <c r="A101" s="228"/>
      <c r="B101" s="228"/>
      <c r="C101" s="228"/>
      <c r="D101" s="228"/>
      <c r="E101" s="228"/>
    </row>
  </sheetData>
  <mergeCells count="15">
    <mergeCell ref="A69:G69"/>
    <mergeCell ref="A70:G70"/>
    <mergeCell ref="A71:G71"/>
    <mergeCell ref="A72:G72"/>
    <mergeCell ref="A73:G73"/>
    <mergeCell ref="A35:G35"/>
    <mergeCell ref="A36:G36"/>
    <mergeCell ref="A37:G37"/>
    <mergeCell ref="A38:G38"/>
    <mergeCell ref="A39:G39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8"/>
  <sheetViews>
    <sheetView windowProtection="1" workbookViewId="0">
      <selection activeCell="C17" sqref="C17:C18"/>
    </sheetView>
  </sheetViews>
  <sheetFormatPr baseColWidth="10" defaultRowHeight="15" x14ac:dyDescent="0.25"/>
  <cols>
    <col min="1" max="1" width="14.85546875" bestFit="1" customWidth="1"/>
    <col min="2" max="2" width="8.140625" bestFit="1" customWidth="1"/>
    <col min="3" max="3" width="25.7109375" bestFit="1" customWidth="1"/>
    <col min="4" max="4" width="16.140625" bestFit="1" customWidth="1"/>
    <col min="5" max="5" width="14.7109375" bestFit="1" customWidth="1"/>
    <col min="6" max="6" width="19.140625" customWidth="1"/>
    <col min="7" max="7" width="22.42578125" customWidth="1"/>
    <col min="8" max="8" width="13.5703125" bestFit="1" customWidth="1"/>
    <col min="9" max="9" width="13.5703125" customWidth="1"/>
    <col min="10" max="10" width="21.42578125" bestFit="1" customWidth="1"/>
    <col min="260" max="260" width="14.85546875" bestFit="1" customWidth="1"/>
    <col min="261" max="261" width="8.140625" bestFit="1" customWidth="1"/>
    <col min="262" max="262" width="25.7109375" bestFit="1" customWidth="1"/>
    <col min="263" max="263" width="16.140625" bestFit="1" customWidth="1"/>
    <col min="264" max="264" width="14.7109375" bestFit="1" customWidth="1"/>
    <col min="265" max="265" width="13.5703125" bestFit="1" customWidth="1"/>
    <col min="266" max="266" width="21.42578125" bestFit="1" customWidth="1"/>
    <col min="516" max="516" width="14.85546875" bestFit="1" customWidth="1"/>
    <col min="517" max="517" width="8.140625" bestFit="1" customWidth="1"/>
    <col min="518" max="518" width="25.7109375" bestFit="1" customWidth="1"/>
    <col min="519" max="519" width="16.140625" bestFit="1" customWidth="1"/>
    <col min="520" max="520" width="14.7109375" bestFit="1" customWidth="1"/>
    <col min="521" max="521" width="13.5703125" bestFit="1" customWidth="1"/>
    <col min="522" max="522" width="21.42578125" bestFit="1" customWidth="1"/>
    <col min="772" max="772" width="14.85546875" bestFit="1" customWidth="1"/>
    <col min="773" max="773" width="8.140625" bestFit="1" customWidth="1"/>
    <col min="774" max="774" width="25.7109375" bestFit="1" customWidth="1"/>
    <col min="775" max="775" width="16.140625" bestFit="1" customWidth="1"/>
    <col min="776" max="776" width="14.7109375" bestFit="1" customWidth="1"/>
    <col min="777" max="777" width="13.5703125" bestFit="1" customWidth="1"/>
    <col min="778" max="778" width="21.42578125" bestFit="1" customWidth="1"/>
    <col min="1028" max="1028" width="14.85546875" bestFit="1" customWidth="1"/>
    <col min="1029" max="1029" width="8.140625" bestFit="1" customWidth="1"/>
    <col min="1030" max="1030" width="25.7109375" bestFit="1" customWidth="1"/>
    <col min="1031" max="1031" width="16.140625" bestFit="1" customWidth="1"/>
    <col min="1032" max="1032" width="14.7109375" bestFit="1" customWidth="1"/>
    <col min="1033" max="1033" width="13.5703125" bestFit="1" customWidth="1"/>
    <col min="1034" max="1034" width="21.42578125" bestFit="1" customWidth="1"/>
    <col min="1284" max="1284" width="14.85546875" bestFit="1" customWidth="1"/>
    <col min="1285" max="1285" width="8.140625" bestFit="1" customWidth="1"/>
    <col min="1286" max="1286" width="25.7109375" bestFit="1" customWidth="1"/>
    <col min="1287" max="1287" width="16.140625" bestFit="1" customWidth="1"/>
    <col min="1288" max="1288" width="14.7109375" bestFit="1" customWidth="1"/>
    <col min="1289" max="1289" width="13.5703125" bestFit="1" customWidth="1"/>
    <col min="1290" max="1290" width="21.42578125" bestFit="1" customWidth="1"/>
    <col min="1540" max="1540" width="14.85546875" bestFit="1" customWidth="1"/>
    <col min="1541" max="1541" width="8.140625" bestFit="1" customWidth="1"/>
    <col min="1542" max="1542" width="25.7109375" bestFit="1" customWidth="1"/>
    <col min="1543" max="1543" width="16.140625" bestFit="1" customWidth="1"/>
    <col min="1544" max="1544" width="14.7109375" bestFit="1" customWidth="1"/>
    <col min="1545" max="1545" width="13.5703125" bestFit="1" customWidth="1"/>
    <col min="1546" max="1546" width="21.42578125" bestFit="1" customWidth="1"/>
    <col min="1796" max="1796" width="14.85546875" bestFit="1" customWidth="1"/>
    <col min="1797" max="1797" width="8.140625" bestFit="1" customWidth="1"/>
    <col min="1798" max="1798" width="25.7109375" bestFit="1" customWidth="1"/>
    <col min="1799" max="1799" width="16.140625" bestFit="1" customWidth="1"/>
    <col min="1800" max="1800" width="14.7109375" bestFit="1" customWidth="1"/>
    <col min="1801" max="1801" width="13.5703125" bestFit="1" customWidth="1"/>
    <col min="1802" max="1802" width="21.42578125" bestFit="1" customWidth="1"/>
    <col min="2052" max="2052" width="14.85546875" bestFit="1" customWidth="1"/>
    <col min="2053" max="2053" width="8.140625" bestFit="1" customWidth="1"/>
    <col min="2054" max="2054" width="25.7109375" bestFit="1" customWidth="1"/>
    <col min="2055" max="2055" width="16.140625" bestFit="1" customWidth="1"/>
    <col min="2056" max="2056" width="14.7109375" bestFit="1" customWidth="1"/>
    <col min="2057" max="2057" width="13.5703125" bestFit="1" customWidth="1"/>
    <col min="2058" max="2058" width="21.42578125" bestFit="1" customWidth="1"/>
    <col min="2308" max="2308" width="14.85546875" bestFit="1" customWidth="1"/>
    <col min="2309" max="2309" width="8.140625" bestFit="1" customWidth="1"/>
    <col min="2310" max="2310" width="25.7109375" bestFit="1" customWidth="1"/>
    <col min="2311" max="2311" width="16.140625" bestFit="1" customWidth="1"/>
    <col min="2312" max="2312" width="14.7109375" bestFit="1" customWidth="1"/>
    <col min="2313" max="2313" width="13.5703125" bestFit="1" customWidth="1"/>
    <col min="2314" max="2314" width="21.42578125" bestFit="1" customWidth="1"/>
    <col min="2564" max="2564" width="14.85546875" bestFit="1" customWidth="1"/>
    <col min="2565" max="2565" width="8.140625" bestFit="1" customWidth="1"/>
    <col min="2566" max="2566" width="25.7109375" bestFit="1" customWidth="1"/>
    <col min="2567" max="2567" width="16.140625" bestFit="1" customWidth="1"/>
    <col min="2568" max="2568" width="14.7109375" bestFit="1" customWidth="1"/>
    <col min="2569" max="2569" width="13.5703125" bestFit="1" customWidth="1"/>
    <col min="2570" max="2570" width="21.42578125" bestFit="1" customWidth="1"/>
    <col min="2820" max="2820" width="14.85546875" bestFit="1" customWidth="1"/>
    <col min="2821" max="2821" width="8.140625" bestFit="1" customWidth="1"/>
    <col min="2822" max="2822" width="25.7109375" bestFit="1" customWidth="1"/>
    <col min="2823" max="2823" width="16.140625" bestFit="1" customWidth="1"/>
    <col min="2824" max="2824" width="14.7109375" bestFit="1" customWidth="1"/>
    <col min="2825" max="2825" width="13.5703125" bestFit="1" customWidth="1"/>
    <col min="2826" max="2826" width="21.42578125" bestFit="1" customWidth="1"/>
    <col min="3076" max="3076" width="14.85546875" bestFit="1" customWidth="1"/>
    <col min="3077" max="3077" width="8.140625" bestFit="1" customWidth="1"/>
    <col min="3078" max="3078" width="25.7109375" bestFit="1" customWidth="1"/>
    <col min="3079" max="3079" width="16.140625" bestFit="1" customWidth="1"/>
    <col min="3080" max="3080" width="14.7109375" bestFit="1" customWidth="1"/>
    <col min="3081" max="3081" width="13.5703125" bestFit="1" customWidth="1"/>
    <col min="3082" max="3082" width="21.42578125" bestFit="1" customWidth="1"/>
    <col min="3332" max="3332" width="14.85546875" bestFit="1" customWidth="1"/>
    <col min="3333" max="3333" width="8.140625" bestFit="1" customWidth="1"/>
    <col min="3334" max="3334" width="25.7109375" bestFit="1" customWidth="1"/>
    <col min="3335" max="3335" width="16.140625" bestFit="1" customWidth="1"/>
    <col min="3336" max="3336" width="14.7109375" bestFit="1" customWidth="1"/>
    <col min="3337" max="3337" width="13.5703125" bestFit="1" customWidth="1"/>
    <col min="3338" max="3338" width="21.42578125" bestFit="1" customWidth="1"/>
    <col min="3588" max="3588" width="14.85546875" bestFit="1" customWidth="1"/>
    <col min="3589" max="3589" width="8.140625" bestFit="1" customWidth="1"/>
    <col min="3590" max="3590" width="25.7109375" bestFit="1" customWidth="1"/>
    <col min="3591" max="3591" width="16.140625" bestFit="1" customWidth="1"/>
    <col min="3592" max="3592" width="14.7109375" bestFit="1" customWidth="1"/>
    <col min="3593" max="3593" width="13.5703125" bestFit="1" customWidth="1"/>
    <col min="3594" max="3594" width="21.42578125" bestFit="1" customWidth="1"/>
    <col min="3844" max="3844" width="14.85546875" bestFit="1" customWidth="1"/>
    <col min="3845" max="3845" width="8.140625" bestFit="1" customWidth="1"/>
    <col min="3846" max="3846" width="25.7109375" bestFit="1" customWidth="1"/>
    <col min="3847" max="3847" width="16.140625" bestFit="1" customWidth="1"/>
    <col min="3848" max="3848" width="14.7109375" bestFit="1" customWidth="1"/>
    <col min="3849" max="3849" width="13.5703125" bestFit="1" customWidth="1"/>
    <col min="3850" max="3850" width="21.42578125" bestFit="1" customWidth="1"/>
    <col min="4100" max="4100" width="14.85546875" bestFit="1" customWidth="1"/>
    <col min="4101" max="4101" width="8.140625" bestFit="1" customWidth="1"/>
    <col min="4102" max="4102" width="25.7109375" bestFit="1" customWidth="1"/>
    <col min="4103" max="4103" width="16.140625" bestFit="1" customWidth="1"/>
    <col min="4104" max="4104" width="14.7109375" bestFit="1" customWidth="1"/>
    <col min="4105" max="4105" width="13.5703125" bestFit="1" customWidth="1"/>
    <col min="4106" max="4106" width="21.42578125" bestFit="1" customWidth="1"/>
    <col min="4356" max="4356" width="14.85546875" bestFit="1" customWidth="1"/>
    <col min="4357" max="4357" width="8.140625" bestFit="1" customWidth="1"/>
    <col min="4358" max="4358" width="25.7109375" bestFit="1" customWidth="1"/>
    <col min="4359" max="4359" width="16.140625" bestFit="1" customWidth="1"/>
    <col min="4360" max="4360" width="14.7109375" bestFit="1" customWidth="1"/>
    <col min="4361" max="4361" width="13.5703125" bestFit="1" customWidth="1"/>
    <col min="4362" max="4362" width="21.42578125" bestFit="1" customWidth="1"/>
    <col min="4612" max="4612" width="14.85546875" bestFit="1" customWidth="1"/>
    <col min="4613" max="4613" width="8.140625" bestFit="1" customWidth="1"/>
    <col min="4614" max="4614" width="25.7109375" bestFit="1" customWidth="1"/>
    <col min="4615" max="4615" width="16.140625" bestFit="1" customWidth="1"/>
    <col min="4616" max="4616" width="14.7109375" bestFit="1" customWidth="1"/>
    <col min="4617" max="4617" width="13.5703125" bestFit="1" customWidth="1"/>
    <col min="4618" max="4618" width="21.42578125" bestFit="1" customWidth="1"/>
    <col min="4868" max="4868" width="14.85546875" bestFit="1" customWidth="1"/>
    <col min="4869" max="4869" width="8.140625" bestFit="1" customWidth="1"/>
    <col min="4870" max="4870" width="25.7109375" bestFit="1" customWidth="1"/>
    <col min="4871" max="4871" width="16.140625" bestFit="1" customWidth="1"/>
    <col min="4872" max="4872" width="14.7109375" bestFit="1" customWidth="1"/>
    <col min="4873" max="4873" width="13.5703125" bestFit="1" customWidth="1"/>
    <col min="4874" max="4874" width="21.42578125" bestFit="1" customWidth="1"/>
    <col min="5124" max="5124" width="14.85546875" bestFit="1" customWidth="1"/>
    <col min="5125" max="5125" width="8.140625" bestFit="1" customWidth="1"/>
    <col min="5126" max="5126" width="25.7109375" bestFit="1" customWidth="1"/>
    <col min="5127" max="5127" width="16.140625" bestFit="1" customWidth="1"/>
    <col min="5128" max="5128" width="14.7109375" bestFit="1" customWidth="1"/>
    <col min="5129" max="5129" width="13.5703125" bestFit="1" customWidth="1"/>
    <col min="5130" max="5130" width="21.42578125" bestFit="1" customWidth="1"/>
    <col min="5380" max="5380" width="14.85546875" bestFit="1" customWidth="1"/>
    <col min="5381" max="5381" width="8.140625" bestFit="1" customWidth="1"/>
    <col min="5382" max="5382" width="25.7109375" bestFit="1" customWidth="1"/>
    <col min="5383" max="5383" width="16.140625" bestFit="1" customWidth="1"/>
    <col min="5384" max="5384" width="14.7109375" bestFit="1" customWidth="1"/>
    <col min="5385" max="5385" width="13.5703125" bestFit="1" customWidth="1"/>
    <col min="5386" max="5386" width="21.42578125" bestFit="1" customWidth="1"/>
    <col min="5636" max="5636" width="14.85546875" bestFit="1" customWidth="1"/>
    <col min="5637" max="5637" width="8.140625" bestFit="1" customWidth="1"/>
    <col min="5638" max="5638" width="25.7109375" bestFit="1" customWidth="1"/>
    <col min="5639" max="5639" width="16.140625" bestFit="1" customWidth="1"/>
    <col min="5640" max="5640" width="14.7109375" bestFit="1" customWidth="1"/>
    <col min="5641" max="5641" width="13.5703125" bestFit="1" customWidth="1"/>
    <col min="5642" max="5642" width="21.42578125" bestFit="1" customWidth="1"/>
    <col min="5892" max="5892" width="14.85546875" bestFit="1" customWidth="1"/>
    <col min="5893" max="5893" width="8.140625" bestFit="1" customWidth="1"/>
    <col min="5894" max="5894" width="25.7109375" bestFit="1" customWidth="1"/>
    <col min="5895" max="5895" width="16.140625" bestFit="1" customWidth="1"/>
    <col min="5896" max="5896" width="14.7109375" bestFit="1" customWidth="1"/>
    <col min="5897" max="5897" width="13.5703125" bestFit="1" customWidth="1"/>
    <col min="5898" max="5898" width="21.42578125" bestFit="1" customWidth="1"/>
    <col min="6148" max="6148" width="14.85546875" bestFit="1" customWidth="1"/>
    <col min="6149" max="6149" width="8.140625" bestFit="1" customWidth="1"/>
    <col min="6150" max="6150" width="25.7109375" bestFit="1" customWidth="1"/>
    <col min="6151" max="6151" width="16.140625" bestFit="1" customWidth="1"/>
    <col min="6152" max="6152" width="14.7109375" bestFit="1" customWidth="1"/>
    <col min="6153" max="6153" width="13.5703125" bestFit="1" customWidth="1"/>
    <col min="6154" max="6154" width="21.42578125" bestFit="1" customWidth="1"/>
    <col min="6404" max="6404" width="14.85546875" bestFit="1" customWidth="1"/>
    <col min="6405" max="6405" width="8.140625" bestFit="1" customWidth="1"/>
    <col min="6406" max="6406" width="25.7109375" bestFit="1" customWidth="1"/>
    <col min="6407" max="6407" width="16.140625" bestFit="1" customWidth="1"/>
    <col min="6408" max="6408" width="14.7109375" bestFit="1" customWidth="1"/>
    <col min="6409" max="6409" width="13.5703125" bestFit="1" customWidth="1"/>
    <col min="6410" max="6410" width="21.42578125" bestFit="1" customWidth="1"/>
    <col min="6660" max="6660" width="14.85546875" bestFit="1" customWidth="1"/>
    <col min="6661" max="6661" width="8.140625" bestFit="1" customWidth="1"/>
    <col min="6662" max="6662" width="25.7109375" bestFit="1" customWidth="1"/>
    <col min="6663" max="6663" width="16.140625" bestFit="1" customWidth="1"/>
    <col min="6664" max="6664" width="14.7109375" bestFit="1" customWidth="1"/>
    <col min="6665" max="6665" width="13.5703125" bestFit="1" customWidth="1"/>
    <col min="6666" max="6666" width="21.42578125" bestFit="1" customWidth="1"/>
    <col min="6916" max="6916" width="14.85546875" bestFit="1" customWidth="1"/>
    <col min="6917" max="6917" width="8.140625" bestFit="1" customWidth="1"/>
    <col min="6918" max="6918" width="25.7109375" bestFit="1" customWidth="1"/>
    <col min="6919" max="6919" width="16.140625" bestFit="1" customWidth="1"/>
    <col min="6920" max="6920" width="14.7109375" bestFit="1" customWidth="1"/>
    <col min="6921" max="6921" width="13.5703125" bestFit="1" customWidth="1"/>
    <col min="6922" max="6922" width="21.42578125" bestFit="1" customWidth="1"/>
    <col min="7172" max="7172" width="14.85546875" bestFit="1" customWidth="1"/>
    <col min="7173" max="7173" width="8.140625" bestFit="1" customWidth="1"/>
    <col min="7174" max="7174" width="25.7109375" bestFit="1" customWidth="1"/>
    <col min="7175" max="7175" width="16.140625" bestFit="1" customWidth="1"/>
    <col min="7176" max="7176" width="14.7109375" bestFit="1" customWidth="1"/>
    <col min="7177" max="7177" width="13.5703125" bestFit="1" customWidth="1"/>
    <col min="7178" max="7178" width="21.42578125" bestFit="1" customWidth="1"/>
    <col min="7428" max="7428" width="14.85546875" bestFit="1" customWidth="1"/>
    <col min="7429" max="7429" width="8.140625" bestFit="1" customWidth="1"/>
    <col min="7430" max="7430" width="25.7109375" bestFit="1" customWidth="1"/>
    <col min="7431" max="7431" width="16.140625" bestFit="1" customWidth="1"/>
    <col min="7432" max="7432" width="14.7109375" bestFit="1" customWidth="1"/>
    <col min="7433" max="7433" width="13.5703125" bestFit="1" customWidth="1"/>
    <col min="7434" max="7434" width="21.42578125" bestFit="1" customWidth="1"/>
    <col min="7684" max="7684" width="14.85546875" bestFit="1" customWidth="1"/>
    <col min="7685" max="7685" width="8.140625" bestFit="1" customWidth="1"/>
    <col min="7686" max="7686" width="25.7109375" bestFit="1" customWidth="1"/>
    <col min="7687" max="7687" width="16.140625" bestFit="1" customWidth="1"/>
    <col min="7688" max="7688" width="14.7109375" bestFit="1" customWidth="1"/>
    <col min="7689" max="7689" width="13.5703125" bestFit="1" customWidth="1"/>
    <col min="7690" max="7690" width="21.42578125" bestFit="1" customWidth="1"/>
    <col min="7940" max="7940" width="14.85546875" bestFit="1" customWidth="1"/>
    <col min="7941" max="7941" width="8.140625" bestFit="1" customWidth="1"/>
    <col min="7942" max="7942" width="25.7109375" bestFit="1" customWidth="1"/>
    <col min="7943" max="7943" width="16.140625" bestFit="1" customWidth="1"/>
    <col min="7944" max="7944" width="14.7109375" bestFit="1" customWidth="1"/>
    <col min="7945" max="7945" width="13.5703125" bestFit="1" customWidth="1"/>
    <col min="7946" max="7946" width="21.42578125" bestFit="1" customWidth="1"/>
    <col min="8196" max="8196" width="14.85546875" bestFit="1" customWidth="1"/>
    <col min="8197" max="8197" width="8.140625" bestFit="1" customWidth="1"/>
    <col min="8198" max="8198" width="25.7109375" bestFit="1" customWidth="1"/>
    <col min="8199" max="8199" width="16.140625" bestFit="1" customWidth="1"/>
    <col min="8200" max="8200" width="14.7109375" bestFit="1" customWidth="1"/>
    <col min="8201" max="8201" width="13.5703125" bestFit="1" customWidth="1"/>
    <col min="8202" max="8202" width="21.42578125" bestFit="1" customWidth="1"/>
    <col min="8452" max="8452" width="14.85546875" bestFit="1" customWidth="1"/>
    <col min="8453" max="8453" width="8.140625" bestFit="1" customWidth="1"/>
    <col min="8454" max="8454" width="25.7109375" bestFit="1" customWidth="1"/>
    <col min="8455" max="8455" width="16.140625" bestFit="1" customWidth="1"/>
    <col min="8456" max="8456" width="14.7109375" bestFit="1" customWidth="1"/>
    <col min="8457" max="8457" width="13.5703125" bestFit="1" customWidth="1"/>
    <col min="8458" max="8458" width="21.42578125" bestFit="1" customWidth="1"/>
    <col min="8708" max="8708" width="14.85546875" bestFit="1" customWidth="1"/>
    <col min="8709" max="8709" width="8.140625" bestFit="1" customWidth="1"/>
    <col min="8710" max="8710" width="25.7109375" bestFit="1" customWidth="1"/>
    <col min="8711" max="8711" width="16.140625" bestFit="1" customWidth="1"/>
    <col min="8712" max="8712" width="14.7109375" bestFit="1" customWidth="1"/>
    <col min="8713" max="8713" width="13.5703125" bestFit="1" customWidth="1"/>
    <col min="8714" max="8714" width="21.42578125" bestFit="1" customWidth="1"/>
    <col min="8964" max="8964" width="14.85546875" bestFit="1" customWidth="1"/>
    <col min="8965" max="8965" width="8.140625" bestFit="1" customWidth="1"/>
    <col min="8966" max="8966" width="25.7109375" bestFit="1" customWidth="1"/>
    <col min="8967" max="8967" width="16.140625" bestFit="1" customWidth="1"/>
    <col min="8968" max="8968" width="14.7109375" bestFit="1" customWidth="1"/>
    <col min="8969" max="8969" width="13.5703125" bestFit="1" customWidth="1"/>
    <col min="8970" max="8970" width="21.42578125" bestFit="1" customWidth="1"/>
    <col min="9220" max="9220" width="14.85546875" bestFit="1" customWidth="1"/>
    <col min="9221" max="9221" width="8.140625" bestFit="1" customWidth="1"/>
    <col min="9222" max="9222" width="25.7109375" bestFit="1" customWidth="1"/>
    <col min="9223" max="9223" width="16.140625" bestFit="1" customWidth="1"/>
    <col min="9224" max="9224" width="14.7109375" bestFit="1" customWidth="1"/>
    <col min="9225" max="9225" width="13.5703125" bestFit="1" customWidth="1"/>
    <col min="9226" max="9226" width="21.42578125" bestFit="1" customWidth="1"/>
    <col min="9476" max="9476" width="14.85546875" bestFit="1" customWidth="1"/>
    <col min="9477" max="9477" width="8.140625" bestFit="1" customWidth="1"/>
    <col min="9478" max="9478" width="25.7109375" bestFit="1" customWidth="1"/>
    <col min="9479" max="9479" width="16.140625" bestFit="1" customWidth="1"/>
    <col min="9480" max="9480" width="14.7109375" bestFit="1" customWidth="1"/>
    <col min="9481" max="9481" width="13.5703125" bestFit="1" customWidth="1"/>
    <col min="9482" max="9482" width="21.42578125" bestFit="1" customWidth="1"/>
    <col min="9732" max="9732" width="14.85546875" bestFit="1" customWidth="1"/>
    <col min="9733" max="9733" width="8.140625" bestFit="1" customWidth="1"/>
    <col min="9734" max="9734" width="25.7109375" bestFit="1" customWidth="1"/>
    <col min="9735" max="9735" width="16.140625" bestFit="1" customWidth="1"/>
    <col min="9736" max="9736" width="14.7109375" bestFit="1" customWidth="1"/>
    <col min="9737" max="9737" width="13.5703125" bestFit="1" customWidth="1"/>
    <col min="9738" max="9738" width="21.42578125" bestFit="1" customWidth="1"/>
    <col min="9988" max="9988" width="14.85546875" bestFit="1" customWidth="1"/>
    <col min="9989" max="9989" width="8.140625" bestFit="1" customWidth="1"/>
    <col min="9990" max="9990" width="25.7109375" bestFit="1" customWidth="1"/>
    <col min="9991" max="9991" width="16.140625" bestFit="1" customWidth="1"/>
    <col min="9992" max="9992" width="14.7109375" bestFit="1" customWidth="1"/>
    <col min="9993" max="9993" width="13.5703125" bestFit="1" customWidth="1"/>
    <col min="9994" max="9994" width="21.42578125" bestFit="1" customWidth="1"/>
    <col min="10244" max="10244" width="14.85546875" bestFit="1" customWidth="1"/>
    <col min="10245" max="10245" width="8.140625" bestFit="1" customWidth="1"/>
    <col min="10246" max="10246" width="25.7109375" bestFit="1" customWidth="1"/>
    <col min="10247" max="10247" width="16.140625" bestFit="1" customWidth="1"/>
    <col min="10248" max="10248" width="14.7109375" bestFit="1" customWidth="1"/>
    <col min="10249" max="10249" width="13.5703125" bestFit="1" customWidth="1"/>
    <col min="10250" max="10250" width="21.42578125" bestFit="1" customWidth="1"/>
    <col min="10500" max="10500" width="14.85546875" bestFit="1" customWidth="1"/>
    <col min="10501" max="10501" width="8.140625" bestFit="1" customWidth="1"/>
    <col min="10502" max="10502" width="25.7109375" bestFit="1" customWidth="1"/>
    <col min="10503" max="10503" width="16.140625" bestFit="1" customWidth="1"/>
    <col min="10504" max="10504" width="14.7109375" bestFit="1" customWidth="1"/>
    <col min="10505" max="10505" width="13.5703125" bestFit="1" customWidth="1"/>
    <col min="10506" max="10506" width="21.42578125" bestFit="1" customWidth="1"/>
    <col min="10756" max="10756" width="14.85546875" bestFit="1" customWidth="1"/>
    <col min="10757" max="10757" width="8.140625" bestFit="1" customWidth="1"/>
    <col min="10758" max="10758" width="25.7109375" bestFit="1" customWidth="1"/>
    <col min="10759" max="10759" width="16.140625" bestFit="1" customWidth="1"/>
    <col min="10760" max="10760" width="14.7109375" bestFit="1" customWidth="1"/>
    <col min="10761" max="10761" width="13.5703125" bestFit="1" customWidth="1"/>
    <col min="10762" max="10762" width="21.42578125" bestFit="1" customWidth="1"/>
    <col min="11012" max="11012" width="14.85546875" bestFit="1" customWidth="1"/>
    <col min="11013" max="11013" width="8.140625" bestFit="1" customWidth="1"/>
    <col min="11014" max="11014" width="25.7109375" bestFit="1" customWidth="1"/>
    <col min="11015" max="11015" width="16.140625" bestFit="1" customWidth="1"/>
    <col min="11016" max="11016" width="14.7109375" bestFit="1" customWidth="1"/>
    <col min="11017" max="11017" width="13.5703125" bestFit="1" customWidth="1"/>
    <col min="11018" max="11018" width="21.42578125" bestFit="1" customWidth="1"/>
    <col min="11268" max="11268" width="14.85546875" bestFit="1" customWidth="1"/>
    <col min="11269" max="11269" width="8.140625" bestFit="1" customWidth="1"/>
    <col min="11270" max="11270" width="25.7109375" bestFit="1" customWidth="1"/>
    <col min="11271" max="11271" width="16.140625" bestFit="1" customWidth="1"/>
    <col min="11272" max="11272" width="14.7109375" bestFit="1" customWidth="1"/>
    <col min="11273" max="11273" width="13.5703125" bestFit="1" customWidth="1"/>
    <col min="11274" max="11274" width="21.42578125" bestFit="1" customWidth="1"/>
    <col min="11524" max="11524" width="14.85546875" bestFit="1" customWidth="1"/>
    <col min="11525" max="11525" width="8.140625" bestFit="1" customWidth="1"/>
    <col min="11526" max="11526" width="25.7109375" bestFit="1" customWidth="1"/>
    <col min="11527" max="11527" width="16.140625" bestFit="1" customWidth="1"/>
    <col min="11528" max="11528" width="14.7109375" bestFit="1" customWidth="1"/>
    <col min="11529" max="11529" width="13.5703125" bestFit="1" customWidth="1"/>
    <col min="11530" max="11530" width="21.42578125" bestFit="1" customWidth="1"/>
    <col min="11780" max="11780" width="14.85546875" bestFit="1" customWidth="1"/>
    <col min="11781" max="11781" width="8.140625" bestFit="1" customWidth="1"/>
    <col min="11782" max="11782" width="25.7109375" bestFit="1" customWidth="1"/>
    <col min="11783" max="11783" width="16.140625" bestFit="1" customWidth="1"/>
    <col min="11784" max="11784" width="14.7109375" bestFit="1" customWidth="1"/>
    <col min="11785" max="11785" width="13.5703125" bestFit="1" customWidth="1"/>
    <col min="11786" max="11786" width="21.42578125" bestFit="1" customWidth="1"/>
    <col min="12036" max="12036" width="14.85546875" bestFit="1" customWidth="1"/>
    <col min="12037" max="12037" width="8.140625" bestFit="1" customWidth="1"/>
    <col min="12038" max="12038" width="25.7109375" bestFit="1" customWidth="1"/>
    <col min="12039" max="12039" width="16.140625" bestFit="1" customWidth="1"/>
    <col min="12040" max="12040" width="14.7109375" bestFit="1" customWidth="1"/>
    <col min="12041" max="12041" width="13.5703125" bestFit="1" customWidth="1"/>
    <col min="12042" max="12042" width="21.42578125" bestFit="1" customWidth="1"/>
    <col min="12292" max="12292" width="14.85546875" bestFit="1" customWidth="1"/>
    <col min="12293" max="12293" width="8.140625" bestFit="1" customWidth="1"/>
    <col min="12294" max="12294" width="25.7109375" bestFit="1" customWidth="1"/>
    <col min="12295" max="12295" width="16.140625" bestFit="1" customWidth="1"/>
    <col min="12296" max="12296" width="14.7109375" bestFit="1" customWidth="1"/>
    <col min="12297" max="12297" width="13.5703125" bestFit="1" customWidth="1"/>
    <col min="12298" max="12298" width="21.42578125" bestFit="1" customWidth="1"/>
    <col min="12548" max="12548" width="14.85546875" bestFit="1" customWidth="1"/>
    <col min="12549" max="12549" width="8.140625" bestFit="1" customWidth="1"/>
    <col min="12550" max="12550" width="25.7109375" bestFit="1" customWidth="1"/>
    <col min="12551" max="12551" width="16.140625" bestFit="1" customWidth="1"/>
    <col min="12552" max="12552" width="14.7109375" bestFit="1" customWidth="1"/>
    <col min="12553" max="12553" width="13.5703125" bestFit="1" customWidth="1"/>
    <col min="12554" max="12554" width="21.42578125" bestFit="1" customWidth="1"/>
    <col min="12804" max="12804" width="14.85546875" bestFit="1" customWidth="1"/>
    <col min="12805" max="12805" width="8.140625" bestFit="1" customWidth="1"/>
    <col min="12806" max="12806" width="25.7109375" bestFit="1" customWidth="1"/>
    <col min="12807" max="12807" width="16.140625" bestFit="1" customWidth="1"/>
    <col min="12808" max="12808" width="14.7109375" bestFit="1" customWidth="1"/>
    <col min="12809" max="12809" width="13.5703125" bestFit="1" customWidth="1"/>
    <col min="12810" max="12810" width="21.42578125" bestFit="1" customWidth="1"/>
    <col min="13060" max="13060" width="14.85546875" bestFit="1" customWidth="1"/>
    <col min="13061" max="13061" width="8.140625" bestFit="1" customWidth="1"/>
    <col min="13062" max="13062" width="25.7109375" bestFit="1" customWidth="1"/>
    <col min="13063" max="13063" width="16.140625" bestFit="1" customWidth="1"/>
    <col min="13064" max="13064" width="14.7109375" bestFit="1" customWidth="1"/>
    <col min="13065" max="13065" width="13.5703125" bestFit="1" customWidth="1"/>
    <col min="13066" max="13066" width="21.42578125" bestFit="1" customWidth="1"/>
    <col min="13316" max="13316" width="14.85546875" bestFit="1" customWidth="1"/>
    <col min="13317" max="13317" width="8.140625" bestFit="1" customWidth="1"/>
    <col min="13318" max="13318" width="25.7109375" bestFit="1" customWidth="1"/>
    <col min="13319" max="13319" width="16.140625" bestFit="1" customWidth="1"/>
    <col min="13320" max="13320" width="14.7109375" bestFit="1" customWidth="1"/>
    <col min="13321" max="13321" width="13.5703125" bestFit="1" customWidth="1"/>
    <col min="13322" max="13322" width="21.42578125" bestFit="1" customWidth="1"/>
    <col min="13572" max="13572" width="14.85546875" bestFit="1" customWidth="1"/>
    <col min="13573" max="13573" width="8.140625" bestFit="1" customWidth="1"/>
    <col min="13574" max="13574" width="25.7109375" bestFit="1" customWidth="1"/>
    <col min="13575" max="13575" width="16.140625" bestFit="1" customWidth="1"/>
    <col min="13576" max="13576" width="14.7109375" bestFit="1" customWidth="1"/>
    <col min="13577" max="13577" width="13.5703125" bestFit="1" customWidth="1"/>
    <col min="13578" max="13578" width="21.42578125" bestFit="1" customWidth="1"/>
    <col min="13828" max="13828" width="14.85546875" bestFit="1" customWidth="1"/>
    <col min="13829" max="13829" width="8.140625" bestFit="1" customWidth="1"/>
    <col min="13830" max="13830" width="25.7109375" bestFit="1" customWidth="1"/>
    <col min="13831" max="13831" width="16.140625" bestFit="1" customWidth="1"/>
    <col min="13832" max="13832" width="14.7109375" bestFit="1" customWidth="1"/>
    <col min="13833" max="13833" width="13.5703125" bestFit="1" customWidth="1"/>
    <col min="13834" max="13834" width="21.42578125" bestFit="1" customWidth="1"/>
    <col min="14084" max="14084" width="14.85546875" bestFit="1" customWidth="1"/>
    <col min="14085" max="14085" width="8.140625" bestFit="1" customWidth="1"/>
    <col min="14086" max="14086" width="25.7109375" bestFit="1" customWidth="1"/>
    <col min="14087" max="14087" width="16.140625" bestFit="1" customWidth="1"/>
    <col min="14088" max="14088" width="14.7109375" bestFit="1" customWidth="1"/>
    <col min="14089" max="14089" width="13.5703125" bestFit="1" customWidth="1"/>
    <col min="14090" max="14090" width="21.42578125" bestFit="1" customWidth="1"/>
    <col min="14340" max="14340" width="14.85546875" bestFit="1" customWidth="1"/>
    <col min="14341" max="14341" width="8.140625" bestFit="1" customWidth="1"/>
    <col min="14342" max="14342" width="25.7109375" bestFit="1" customWidth="1"/>
    <col min="14343" max="14343" width="16.140625" bestFit="1" customWidth="1"/>
    <col min="14344" max="14344" width="14.7109375" bestFit="1" customWidth="1"/>
    <col min="14345" max="14345" width="13.5703125" bestFit="1" customWidth="1"/>
    <col min="14346" max="14346" width="21.42578125" bestFit="1" customWidth="1"/>
    <col min="14596" max="14596" width="14.85546875" bestFit="1" customWidth="1"/>
    <col min="14597" max="14597" width="8.140625" bestFit="1" customWidth="1"/>
    <col min="14598" max="14598" width="25.7109375" bestFit="1" customWidth="1"/>
    <col min="14599" max="14599" width="16.140625" bestFit="1" customWidth="1"/>
    <col min="14600" max="14600" width="14.7109375" bestFit="1" customWidth="1"/>
    <col min="14601" max="14601" width="13.5703125" bestFit="1" customWidth="1"/>
    <col min="14602" max="14602" width="21.42578125" bestFit="1" customWidth="1"/>
    <col min="14852" max="14852" width="14.85546875" bestFit="1" customWidth="1"/>
    <col min="14853" max="14853" width="8.140625" bestFit="1" customWidth="1"/>
    <col min="14854" max="14854" width="25.7109375" bestFit="1" customWidth="1"/>
    <col min="14855" max="14855" width="16.140625" bestFit="1" customWidth="1"/>
    <col min="14856" max="14856" width="14.7109375" bestFit="1" customWidth="1"/>
    <col min="14857" max="14857" width="13.5703125" bestFit="1" customWidth="1"/>
    <col min="14858" max="14858" width="21.42578125" bestFit="1" customWidth="1"/>
    <col min="15108" max="15108" width="14.85546875" bestFit="1" customWidth="1"/>
    <col min="15109" max="15109" width="8.140625" bestFit="1" customWidth="1"/>
    <col min="15110" max="15110" width="25.7109375" bestFit="1" customWidth="1"/>
    <col min="15111" max="15111" width="16.140625" bestFit="1" customWidth="1"/>
    <col min="15112" max="15112" width="14.7109375" bestFit="1" customWidth="1"/>
    <col min="15113" max="15113" width="13.5703125" bestFit="1" customWidth="1"/>
    <col min="15114" max="15114" width="21.42578125" bestFit="1" customWidth="1"/>
    <col min="15364" max="15364" width="14.85546875" bestFit="1" customWidth="1"/>
    <col min="15365" max="15365" width="8.140625" bestFit="1" customWidth="1"/>
    <col min="15366" max="15366" width="25.7109375" bestFit="1" customWidth="1"/>
    <col min="15367" max="15367" width="16.140625" bestFit="1" customWidth="1"/>
    <col min="15368" max="15368" width="14.7109375" bestFit="1" customWidth="1"/>
    <col min="15369" max="15369" width="13.5703125" bestFit="1" customWidth="1"/>
    <col min="15370" max="15370" width="21.42578125" bestFit="1" customWidth="1"/>
    <col min="15620" max="15620" width="14.85546875" bestFit="1" customWidth="1"/>
    <col min="15621" max="15621" width="8.140625" bestFit="1" customWidth="1"/>
    <col min="15622" max="15622" width="25.7109375" bestFit="1" customWidth="1"/>
    <col min="15623" max="15623" width="16.140625" bestFit="1" customWidth="1"/>
    <col min="15624" max="15624" width="14.7109375" bestFit="1" customWidth="1"/>
    <col min="15625" max="15625" width="13.5703125" bestFit="1" customWidth="1"/>
    <col min="15626" max="15626" width="21.42578125" bestFit="1" customWidth="1"/>
    <col min="15876" max="15876" width="14.85546875" bestFit="1" customWidth="1"/>
    <col min="15877" max="15877" width="8.140625" bestFit="1" customWidth="1"/>
    <col min="15878" max="15878" width="25.7109375" bestFit="1" customWidth="1"/>
    <col min="15879" max="15879" width="16.140625" bestFit="1" customWidth="1"/>
    <col min="15880" max="15880" width="14.7109375" bestFit="1" customWidth="1"/>
    <col min="15881" max="15881" width="13.5703125" bestFit="1" customWidth="1"/>
    <col min="15882" max="15882" width="21.42578125" bestFit="1" customWidth="1"/>
    <col min="16132" max="16132" width="14.85546875" bestFit="1" customWidth="1"/>
    <col min="16133" max="16133" width="8.140625" bestFit="1" customWidth="1"/>
    <col min="16134" max="16134" width="25.7109375" bestFit="1" customWidth="1"/>
    <col min="16135" max="16135" width="16.140625" bestFit="1" customWidth="1"/>
    <col min="16136" max="16136" width="14.7109375" bestFit="1" customWidth="1"/>
    <col min="16137" max="16137" width="13.5703125" bestFit="1" customWidth="1"/>
    <col min="16138" max="16138" width="21.42578125" bestFit="1" customWidth="1"/>
  </cols>
  <sheetData>
    <row r="1" spans="1:10" x14ac:dyDescent="0.25">
      <c r="A1" s="460" t="s">
        <v>0</v>
      </c>
      <c r="B1" s="461"/>
      <c r="C1" s="461"/>
      <c r="D1" s="461"/>
      <c r="E1" s="461"/>
      <c r="F1" s="461"/>
      <c r="G1" s="462"/>
      <c r="H1" s="136"/>
      <c r="I1" s="136"/>
      <c r="J1" s="136"/>
    </row>
    <row r="2" spans="1:10" x14ac:dyDescent="0.25">
      <c r="A2" s="463" t="s">
        <v>1</v>
      </c>
      <c r="B2" s="464"/>
      <c r="C2" s="464"/>
      <c r="D2" s="464"/>
      <c r="E2" s="464"/>
      <c r="F2" s="464"/>
      <c r="G2" s="465"/>
      <c r="H2" s="136"/>
      <c r="I2" s="136"/>
      <c r="J2" s="136"/>
    </row>
    <row r="3" spans="1:10" x14ac:dyDescent="0.25">
      <c r="A3" s="463" t="s">
        <v>2</v>
      </c>
      <c r="B3" s="464"/>
      <c r="C3" s="464"/>
      <c r="D3" s="464"/>
      <c r="E3" s="464"/>
      <c r="F3" s="464"/>
      <c r="G3" s="465"/>
      <c r="H3" s="136"/>
      <c r="I3" s="136"/>
      <c r="J3" s="136"/>
    </row>
    <row r="4" spans="1:10" x14ac:dyDescent="0.25">
      <c r="A4" s="463" t="s">
        <v>455</v>
      </c>
      <c r="B4" s="464"/>
      <c r="C4" s="464"/>
      <c r="D4" s="464"/>
      <c r="E4" s="464"/>
      <c r="F4" s="464"/>
      <c r="G4" s="465"/>
      <c r="H4" s="136"/>
      <c r="I4" s="136"/>
      <c r="J4" s="136"/>
    </row>
    <row r="5" spans="1:10" ht="15.75" thickBot="1" x14ac:dyDescent="0.3">
      <c r="A5" s="466" t="s">
        <v>189</v>
      </c>
      <c r="B5" s="467"/>
      <c r="C5" s="467"/>
      <c r="D5" s="467"/>
      <c r="E5" s="467"/>
      <c r="F5" s="467"/>
      <c r="G5" s="468"/>
      <c r="H5" s="239"/>
      <c r="I5" s="239"/>
      <c r="J5" s="239"/>
    </row>
    <row r="6" spans="1:10" x14ac:dyDescent="0.25">
      <c r="A6" s="241" t="s">
        <v>4</v>
      </c>
      <c r="B6" s="242" t="s">
        <v>5</v>
      </c>
      <c r="C6" s="242" t="s">
        <v>6</v>
      </c>
      <c r="D6" s="243" t="s">
        <v>7</v>
      </c>
      <c r="E6" s="242" t="s">
        <v>8</v>
      </c>
      <c r="F6" s="242" t="s">
        <v>401</v>
      </c>
      <c r="G6" s="244" t="s">
        <v>9</v>
      </c>
      <c r="H6" s="240"/>
      <c r="I6" s="228"/>
      <c r="J6" s="228"/>
    </row>
    <row r="7" spans="1:10" x14ac:dyDescent="0.25">
      <c r="A7" s="142">
        <v>4103</v>
      </c>
      <c r="B7" s="137">
        <v>1</v>
      </c>
      <c r="C7" s="138" t="s">
        <v>190</v>
      </c>
      <c r="D7" s="139">
        <v>1</v>
      </c>
      <c r="E7" s="140" t="s">
        <v>103</v>
      </c>
      <c r="F7" s="141">
        <f>D7</f>
        <v>1</v>
      </c>
      <c r="G7" s="143" t="s">
        <v>12</v>
      </c>
      <c r="H7" s="228"/>
      <c r="I7" s="228"/>
      <c r="J7" s="228"/>
    </row>
    <row r="8" spans="1:10" x14ac:dyDescent="0.25">
      <c r="A8" s="142">
        <v>4103</v>
      </c>
      <c r="B8" s="137">
        <v>2</v>
      </c>
      <c r="C8" s="138" t="s">
        <v>191</v>
      </c>
      <c r="D8" s="139">
        <v>1</v>
      </c>
      <c r="E8" s="140" t="s">
        <v>103</v>
      </c>
      <c r="F8" s="141">
        <f t="shared" ref="F8:F13" si="0">D8</f>
        <v>1</v>
      </c>
      <c r="G8" s="143" t="s">
        <v>12</v>
      </c>
      <c r="H8" s="228"/>
      <c r="I8" s="228"/>
      <c r="J8" s="228"/>
    </row>
    <row r="9" spans="1:10" x14ac:dyDescent="0.25">
      <c r="A9" s="142">
        <v>4103</v>
      </c>
      <c r="B9" s="137">
        <v>3</v>
      </c>
      <c r="C9" s="138" t="s">
        <v>192</v>
      </c>
      <c r="D9" s="139">
        <v>1</v>
      </c>
      <c r="E9" s="140" t="s">
        <v>103</v>
      </c>
      <c r="F9" s="141">
        <f t="shared" si="0"/>
        <v>1</v>
      </c>
      <c r="G9" s="143" t="s">
        <v>12</v>
      </c>
      <c r="H9" s="228"/>
      <c r="I9" s="228"/>
      <c r="J9" s="228"/>
    </row>
    <row r="10" spans="1:10" x14ac:dyDescent="0.25">
      <c r="A10" s="142">
        <v>4103</v>
      </c>
      <c r="B10" s="137">
        <v>4</v>
      </c>
      <c r="C10" s="138" t="s">
        <v>193</v>
      </c>
      <c r="D10" s="139">
        <v>1</v>
      </c>
      <c r="E10" s="140" t="s">
        <v>194</v>
      </c>
      <c r="F10" s="141">
        <f t="shared" si="0"/>
        <v>1</v>
      </c>
      <c r="G10" s="143" t="s">
        <v>12</v>
      </c>
      <c r="H10" s="228"/>
      <c r="I10" s="228"/>
      <c r="J10" s="228"/>
    </row>
    <row r="11" spans="1:10" x14ac:dyDescent="0.25">
      <c r="A11" s="142">
        <v>4103</v>
      </c>
      <c r="B11" s="137">
        <v>5</v>
      </c>
      <c r="C11" s="138" t="s">
        <v>195</v>
      </c>
      <c r="D11" s="139">
        <v>1</v>
      </c>
      <c r="E11" s="140" t="s">
        <v>194</v>
      </c>
      <c r="F11" s="141">
        <f t="shared" si="0"/>
        <v>1</v>
      </c>
      <c r="G11" s="143" t="s">
        <v>12</v>
      </c>
      <c r="H11" s="228"/>
      <c r="I11" s="228"/>
      <c r="J11" s="228"/>
    </row>
    <row r="12" spans="1:10" x14ac:dyDescent="0.25">
      <c r="A12" s="142">
        <v>4103</v>
      </c>
      <c r="B12" s="137">
        <v>6</v>
      </c>
      <c r="C12" s="138" t="s">
        <v>196</v>
      </c>
      <c r="D12" s="139">
        <v>3</v>
      </c>
      <c r="E12" s="140" t="s">
        <v>194</v>
      </c>
      <c r="F12" s="141">
        <f t="shared" si="0"/>
        <v>3</v>
      </c>
      <c r="G12" s="143" t="s">
        <v>12</v>
      </c>
      <c r="H12" s="228"/>
      <c r="I12" s="228"/>
      <c r="J12" s="228"/>
    </row>
    <row r="13" spans="1:10" ht="15.75" thickBot="1" x14ac:dyDescent="0.3">
      <c r="A13" s="144">
        <v>4103</v>
      </c>
      <c r="B13" s="145">
        <v>7</v>
      </c>
      <c r="C13" s="146" t="s">
        <v>197</v>
      </c>
      <c r="D13" s="147">
        <v>1</v>
      </c>
      <c r="E13" s="148" t="s">
        <v>103</v>
      </c>
      <c r="F13" s="149">
        <f t="shared" si="0"/>
        <v>1</v>
      </c>
      <c r="G13" s="150" t="s">
        <v>12</v>
      </c>
      <c r="H13" s="228"/>
      <c r="I13" s="228"/>
      <c r="J13" s="228"/>
    </row>
    <row r="14" spans="1:10" x14ac:dyDescent="0.25">
      <c r="H14" s="228"/>
      <c r="I14" s="228"/>
      <c r="J14" s="228"/>
    </row>
    <row r="15" spans="1:10" x14ac:dyDescent="0.25">
      <c r="H15" s="228"/>
      <c r="I15" s="228"/>
      <c r="J15" s="228"/>
    </row>
    <row r="16" spans="1:10" x14ac:dyDescent="0.25">
      <c r="H16" s="228"/>
      <c r="I16" s="228"/>
      <c r="J16" s="228"/>
    </row>
    <row r="17" spans="3:10" x14ac:dyDescent="0.25">
      <c r="C17" s="87" t="s">
        <v>469</v>
      </c>
      <c r="H17" s="228"/>
      <c r="I17" s="228"/>
      <c r="J17" s="228"/>
    </row>
    <row r="18" spans="3:10" x14ac:dyDescent="0.25">
      <c r="C18" s="88" t="s">
        <v>468</v>
      </c>
    </row>
  </sheetData>
  <sheetProtection password="CCF4" sheet="1" objects="1" scenarios="1"/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7"/>
  <sheetViews>
    <sheetView windowProtection="1" topLeftCell="A43" workbookViewId="0">
      <selection activeCell="C56" sqref="C56:C57"/>
    </sheetView>
  </sheetViews>
  <sheetFormatPr baseColWidth="10" defaultRowHeight="15" x14ac:dyDescent="0.25"/>
  <cols>
    <col min="1" max="1" width="8.28515625" customWidth="1"/>
    <col min="2" max="2" width="8.140625" bestFit="1" customWidth="1"/>
    <col min="3" max="3" width="36.140625" bestFit="1" customWidth="1"/>
    <col min="4" max="4" width="16.140625" bestFit="1" customWidth="1"/>
    <col min="5" max="5" width="14.7109375" bestFit="1" customWidth="1"/>
    <col min="6" max="6" width="14.7109375" customWidth="1"/>
    <col min="7" max="7" width="21.42578125" bestFit="1" customWidth="1"/>
    <col min="257" max="257" width="14.85546875" bestFit="1" customWidth="1"/>
    <col min="258" max="258" width="8.140625" bestFit="1" customWidth="1"/>
    <col min="259" max="259" width="36.14062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3" max="513" width="14.85546875" bestFit="1" customWidth="1"/>
    <col min="514" max="514" width="8.140625" bestFit="1" customWidth="1"/>
    <col min="515" max="515" width="36.14062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69" max="769" width="14.85546875" bestFit="1" customWidth="1"/>
    <col min="770" max="770" width="8.140625" bestFit="1" customWidth="1"/>
    <col min="771" max="771" width="36.14062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5" max="1025" width="14.85546875" bestFit="1" customWidth="1"/>
    <col min="1026" max="1026" width="8.140625" bestFit="1" customWidth="1"/>
    <col min="1027" max="1027" width="36.14062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1" max="1281" width="14.85546875" bestFit="1" customWidth="1"/>
    <col min="1282" max="1282" width="8.140625" bestFit="1" customWidth="1"/>
    <col min="1283" max="1283" width="36.14062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7" max="1537" width="14.85546875" bestFit="1" customWidth="1"/>
    <col min="1538" max="1538" width="8.140625" bestFit="1" customWidth="1"/>
    <col min="1539" max="1539" width="36.14062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3" max="1793" width="14.85546875" bestFit="1" customWidth="1"/>
    <col min="1794" max="1794" width="8.140625" bestFit="1" customWidth="1"/>
    <col min="1795" max="1795" width="36.14062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49" max="2049" width="14.85546875" bestFit="1" customWidth="1"/>
    <col min="2050" max="2050" width="8.140625" bestFit="1" customWidth="1"/>
    <col min="2051" max="2051" width="36.14062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5" max="2305" width="14.85546875" bestFit="1" customWidth="1"/>
    <col min="2306" max="2306" width="8.140625" bestFit="1" customWidth="1"/>
    <col min="2307" max="2307" width="36.14062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1" max="2561" width="14.85546875" bestFit="1" customWidth="1"/>
    <col min="2562" max="2562" width="8.140625" bestFit="1" customWidth="1"/>
    <col min="2563" max="2563" width="36.14062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7" max="2817" width="14.85546875" bestFit="1" customWidth="1"/>
    <col min="2818" max="2818" width="8.140625" bestFit="1" customWidth="1"/>
    <col min="2819" max="2819" width="36.14062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3" max="3073" width="14.85546875" bestFit="1" customWidth="1"/>
    <col min="3074" max="3074" width="8.140625" bestFit="1" customWidth="1"/>
    <col min="3075" max="3075" width="36.14062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29" max="3329" width="14.85546875" bestFit="1" customWidth="1"/>
    <col min="3330" max="3330" width="8.140625" bestFit="1" customWidth="1"/>
    <col min="3331" max="3331" width="36.14062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5" max="3585" width="14.85546875" bestFit="1" customWidth="1"/>
    <col min="3586" max="3586" width="8.140625" bestFit="1" customWidth="1"/>
    <col min="3587" max="3587" width="36.14062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1" max="3841" width="14.85546875" bestFit="1" customWidth="1"/>
    <col min="3842" max="3842" width="8.140625" bestFit="1" customWidth="1"/>
    <col min="3843" max="3843" width="36.14062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7" max="4097" width="14.85546875" bestFit="1" customWidth="1"/>
    <col min="4098" max="4098" width="8.140625" bestFit="1" customWidth="1"/>
    <col min="4099" max="4099" width="36.14062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3" max="4353" width="14.85546875" bestFit="1" customWidth="1"/>
    <col min="4354" max="4354" width="8.140625" bestFit="1" customWidth="1"/>
    <col min="4355" max="4355" width="36.14062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09" max="4609" width="14.85546875" bestFit="1" customWidth="1"/>
    <col min="4610" max="4610" width="8.140625" bestFit="1" customWidth="1"/>
    <col min="4611" max="4611" width="36.14062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5" max="4865" width="14.85546875" bestFit="1" customWidth="1"/>
    <col min="4866" max="4866" width="8.140625" bestFit="1" customWidth="1"/>
    <col min="4867" max="4867" width="36.14062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1" max="5121" width="14.85546875" bestFit="1" customWidth="1"/>
    <col min="5122" max="5122" width="8.140625" bestFit="1" customWidth="1"/>
    <col min="5123" max="5123" width="36.14062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7" max="5377" width="14.85546875" bestFit="1" customWidth="1"/>
    <col min="5378" max="5378" width="8.140625" bestFit="1" customWidth="1"/>
    <col min="5379" max="5379" width="36.14062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3" max="5633" width="14.85546875" bestFit="1" customWidth="1"/>
    <col min="5634" max="5634" width="8.140625" bestFit="1" customWidth="1"/>
    <col min="5635" max="5635" width="36.14062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89" max="5889" width="14.85546875" bestFit="1" customWidth="1"/>
    <col min="5890" max="5890" width="8.140625" bestFit="1" customWidth="1"/>
    <col min="5891" max="5891" width="36.14062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5" max="6145" width="14.85546875" bestFit="1" customWidth="1"/>
    <col min="6146" max="6146" width="8.140625" bestFit="1" customWidth="1"/>
    <col min="6147" max="6147" width="36.14062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1" max="6401" width="14.85546875" bestFit="1" customWidth="1"/>
    <col min="6402" max="6402" width="8.140625" bestFit="1" customWidth="1"/>
    <col min="6403" max="6403" width="36.14062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7" max="6657" width="14.85546875" bestFit="1" customWidth="1"/>
    <col min="6658" max="6658" width="8.140625" bestFit="1" customWidth="1"/>
    <col min="6659" max="6659" width="36.14062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3" max="6913" width="14.85546875" bestFit="1" customWidth="1"/>
    <col min="6914" max="6914" width="8.140625" bestFit="1" customWidth="1"/>
    <col min="6915" max="6915" width="36.14062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69" max="7169" width="14.85546875" bestFit="1" customWidth="1"/>
    <col min="7170" max="7170" width="8.140625" bestFit="1" customWidth="1"/>
    <col min="7171" max="7171" width="36.14062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5" max="7425" width="14.85546875" bestFit="1" customWidth="1"/>
    <col min="7426" max="7426" width="8.140625" bestFit="1" customWidth="1"/>
    <col min="7427" max="7427" width="36.14062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1" max="7681" width="14.85546875" bestFit="1" customWidth="1"/>
    <col min="7682" max="7682" width="8.140625" bestFit="1" customWidth="1"/>
    <col min="7683" max="7683" width="36.14062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7" max="7937" width="14.85546875" bestFit="1" customWidth="1"/>
    <col min="7938" max="7938" width="8.140625" bestFit="1" customWidth="1"/>
    <col min="7939" max="7939" width="36.14062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3" max="8193" width="14.85546875" bestFit="1" customWidth="1"/>
    <col min="8194" max="8194" width="8.140625" bestFit="1" customWidth="1"/>
    <col min="8195" max="8195" width="36.14062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49" max="8449" width="14.85546875" bestFit="1" customWidth="1"/>
    <col min="8450" max="8450" width="8.140625" bestFit="1" customWidth="1"/>
    <col min="8451" max="8451" width="36.14062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5" max="8705" width="14.85546875" bestFit="1" customWidth="1"/>
    <col min="8706" max="8706" width="8.140625" bestFit="1" customWidth="1"/>
    <col min="8707" max="8707" width="36.14062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1" max="8961" width="14.85546875" bestFit="1" customWidth="1"/>
    <col min="8962" max="8962" width="8.140625" bestFit="1" customWidth="1"/>
    <col min="8963" max="8963" width="36.14062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7" max="9217" width="14.85546875" bestFit="1" customWidth="1"/>
    <col min="9218" max="9218" width="8.140625" bestFit="1" customWidth="1"/>
    <col min="9219" max="9219" width="36.14062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3" max="9473" width="14.85546875" bestFit="1" customWidth="1"/>
    <col min="9474" max="9474" width="8.140625" bestFit="1" customWidth="1"/>
    <col min="9475" max="9475" width="36.14062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29" max="9729" width="14.85546875" bestFit="1" customWidth="1"/>
    <col min="9730" max="9730" width="8.140625" bestFit="1" customWidth="1"/>
    <col min="9731" max="9731" width="36.14062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5" max="9985" width="14.85546875" bestFit="1" customWidth="1"/>
    <col min="9986" max="9986" width="8.140625" bestFit="1" customWidth="1"/>
    <col min="9987" max="9987" width="36.14062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1" max="10241" width="14.85546875" bestFit="1" customWidth="1"/>
    <col min="10242" max="10242" width="8.140625" bestFit="1" customWidth="1"/>
    <col min="10243" max="10243" width="36.14062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7" max="10497" width="14.85546875" bestFit="1" customWidth="1"/>
    <col min="10498" max="10498" width="8.140625" bestFit="1" customWidth="1"/>
    <col min="10499" max="10499" width="36.14062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3" max="10753" width="14.85546875" bestFit="1" customWidth="1"/>
    <col min="10754" max="10754" width="8.140625" bestFit="1" customWidth="1"/>
    <col min="10755" max="10755" width="36.14062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09" max="11009" width="14.85546875" bestFit="1" customWidth="1"/>
    <col min="11010" max="11010" width="8.140625" bestFit="1" customWidth="1"/>
    <col min="11011" max="11011" width="36.14062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5" max="11265" width="14.85546875" bestFit="1" customWidth="1"/>
    <col min="11266" max="11266" width="8.140625" bestFit="1" customWidth="1"/>
    <col min="11267" max="11267" width="36.14062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1" max="11521" width="14.85546875" bestFit="1" customWidth="1"/>
    <col min="11522" max="11522" width="8.140625" bestFit="1" customWidth="1"/>
    <col min="11523" max="11523" width="36.14062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7" max="11777" width="14.85546875" bestFit="1" customWidth="1"/>
    <col min="11778" max="11778" width="8.140625" bestFit="1" customWidth="1"/>
    <col min="11779" max="11779" width="36.14062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3" max="12033" width="14.85546875" bestFit="1" customWidth="1"/>
    <col min="12034" max="12034" width="8.140625" bestFit="1" customWidth="1"/>
    <col min="12035" max="12035" width="36.14062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89" max="12289" width="14.85546875" bestFit="1" customWidth="1"/>
    <col min="12290" max="12290" width="8.140625" bestFit="1" customWidth="1"/>
    <col min="12291" max="12291" width="36.14062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5" max="12545" width="14.85546875" bestFit="1" customWidth="1"/>
    <col min="12546" max="12546" width="8.140625" bestFit="1" customWidth="1"/>
    <col min="12547" max="12547" width="36.14062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1" max="12801" width="14.85546875" bestFit="1" customWidth="1"/>
    <col min="12802" max="12802" width="8.140625" bestFit="1" customWidth="1"/>
    <col min="12803" max="12803" width="36.14062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7" max="13057" width="14.85546875" bestFit="1" customWidth="1"/>
    <col min="13058" max="13058" width="8.140625" bestFit="1" customWidth="1"/>
    <col min="13059" max="13059" width="36.14062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3" max="13313" width="14.85546875" bestFit="1" customWidth="1"/>
    <col min="13314" max="13314" width="8.140625" bestFit="1" customWidth="1"/>
    <col min="13315" max="13315" width="36.14062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69" max="13569" width="14.85546875" bestFit="1" customWidth="1"/>
    <col min="13570" max="13570" width="8.140625" bestFit="1" customWidth="1"/>
    <col min="13571" max="13571" width="36.14062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5" max="13825" width="14.85546875" bestFit="1" customWidth="1"/>
    <col min="13826" max="13826" width="8.140625" bestFit="1" customWidth="1"/>
    <col min="13827" max="13827" width="36.14062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1" max="14081" width="14.85546875" bestFit="1" customWidth="1"/>
    <col min="14082" max="14082" width="8.140625" bestFit="1" customWidth="1"/>
    <col min="14083" max="14083" width="36.14062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7" max="14337" width="14.85546875" bestFit="1" customWidth="1"/>
    <col min="14338" max="14338" width="8.140625" bestFit="1" customWidth="1"/>
    <col min="14339" max="14339" width="36.14062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3" max="14593" width="14.85546875" bestFit="1" customWidth="1"/>
    <col min="14594" max="14594" width="8.140625" bestFit="1" customWidth="1"/>
    <col min="14595" max="14595" width="36.14062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49" max="14849" width="14.85546875" bestFit="1" customWidth="1"/>
    <col min="14850" max="14850" width="8.140625" bestFit="1" customWidth="1"/>
    <col min="14851" max="14851" width="36.14062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5" max="15105" width="14.85546875" bestFit="1" customWidth="1"/>
    <col min="15106" max="15106" width="8.140625" bestFit="1" customWidth="1"/>
    <col min="15107" max="15107" width="36.14062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1" max="15361" width="14.85546875" bestFit="1" customWidth="1"/>
    <col min="15362" max="15362" width="8.140625" bestFit="1" customWidth="1"/>
    <col min="15363" max="15363" width="36.14062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7" max="15617" width="14.85546875" bestFit="1" customWidth="1"/>
    <col min="15618" max="15618" width="8.140625" bestFit="1" customWidth="1"/>
    <col min="15619" max="15619" width="36.14062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3" max="15873" width="14.85546875" bestFit="1" customWidth="1"/>
    <col min="15874" max="15874" width="8.140625" bestFit="1" customWidth="1"/>
    <col min="15875" max="15875" width="36.14062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29" max="16129" width="14.85546875" bestFit="1" customWidth="1"/>
    <col min="16130" max="16130" width="8.140625" bestFit="1" customWidth="1"/>
    <col min="16131" max="16131" width="36.14062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7" x14ac:dyDescent="0.25">
      <c r="A1" s="469" t="s">
        <v>0</v>
      </c>
      <c r="B1" s="470"/>
      <c r="C1" s="470"/>
      <c r="D1" s="470"/>
      <c r="E1" s="470"/>
      <c r="F1" s="470"/>
      <c r="G1" s="471"/>
    </row>
    <row r="2" spans="1:7" x14ac:dyDescent="0.25">
      <c r="A2" s="472" t="s">
        <v>1</v>
      </c>
      <c r="B2" s="473"/>
      <c r="C2" s="473"/>
      <c r="D2" s="473"/>
      <c r="E2" s="473"/>
      <c r="F2" s="473"/>
      <c r="G2" s="474"/>
    </row>
    <row r="3" spans="1:7" x14ac:dyDescent="0.25">
      <c r="A3" s="472" t="s">
        <v>2</v>
      </c>
      <c r="B3" s="473"/>
      <c r="C3" s="473"/>
      <c r="D3" s="473"/>
      <c r="E3" s="473"/>
      <c r="F3" s="473"/>
      <c r="G3" s="474"/>
    </row>
    <row r="4" spans="1:7" x14ac:dyDescent="0.25">
      <c r="A4" s="472" t="s">
        <v>455</v>
      </c>
      <c r="B4" s="473"/>
      <c r="C4" s="473"/>
      <c r="D4" s="473"/>
      <c r="E4" s="473"/>
      <c r="F4" s="473"/>
      <c r="G4" s="474"/>
    </row>
    <row r="5" spans="1:7" x14ac:dyDescent="0.25">
      <c r="A5" s="475" t="s">
        <v>198</v>
      </c>
      <c r="B5" s="476"/>
      <c r="C5" s="476"/>
      <c r="D5" s="476"/>
      <c r="E5" s="476"/>
      <c r="F5" s="476"/>
      <c r="G5" s="477"/>
    </row>
    <row r="6" spans="1:7" ht="25.5" x14ac:dyDescent="0.25">
      <c r="A6" s="190" t="s">
        <v>4</v>
      </c>
      <c r="B6" s="180" t="s">
        <v>5</v>
      </c>
      <c r="C6" s="180" t="s">
        <v>6</v>
      </c>
      <c r="D6" s="181" t="s">
        <v>7</v>
      </c>
      <c r="E6" s="180" t="s">
        <v>8</v>
      </c>
      <c r="F6" s="180" t="s">
        <v>466</v>
      </c>
      <c r="G6" s="191" t="s">
        <v>9</v>
      </c>
    </row>
    <row r="7" spans="1:7" x14ac:dyDescent="0.25">
      <c r="A7" s="192">
        <v>4103</v>
      </c>
      <c r="B7" s="182">
        <v>1</v>
      </c>
      <c r="C7" s="183" t="s">
        <v>199</v>
      </c>
      <c r="D7" s="184">
        <v>5</v>
      </c>
      <c r="E7" s="183" t="s">
        <v>103</v>
      </c>
      <c r="F7" s="186">
        <f>D7</f>
        <v>5</v>
      </c>
      <c r="G7" s="193" t="s">
        <v>12</v>
      </c>
    </row>
    <row r="8" spans="1:7" x14ac:dyDescent="0.25">
      <c r="A8" s="192">
        <v>4103</v>
      </c>
      <c r="B8" s="182">
        <v>2</v>
      </c>
      <c r="C8" s="183" t="s">
        <v>200</v>
      </c>
      <c r="D8" s="184">
        <f>10+10+10</f>
        <v>30</v>
      </c>
      <c r="E8" s="183" t="s">
        <v>201</v>
      </c>
      <c r="F8" s="186">
        <f t="shared" ref="F8:F52" si="0">D8</f>
        <v>30</v>
      </c>
      <c r="G8" s="193" t="s">
        <v>12</v>
      </c>
    </row>
    <row r="9" spans="1:7" x14ac:dyDescent="0.25">
      <c r="A9" s="192">
        <v>4103</v>
      </c>
      <c r="B9" s="182">
        <v>3</v>
      </c>
      <c r="C9" s="183" t="s">
        <v>202</v>
      </c>
      <c r="D9" s="184">
        <v>10</v>
      </c>
      <c r="E9" s="183" t="s">
        <v>194</v>
      </c>
      <c r="F9" s="186">
        <f t="shared" si="0"/>
        <v>10</v>
      </c>
      <c r="G9" s="193" t="s">
        <v>12</v>
      </c>
    </row>
    <row r="10" spans="1:7" x14ac:dyDescent="0.25">
      <c r="A10" s="192">
        <v>4103</v>
      </c>
      <c r="B10" s="182">
        <v>4</v>
      </c>
      <c r="C10" s="183" t="s">
        <v>203</v>
      </c>
      <c r="D10" s="184">
        <v>300</v>
      </c>
      <c r="E10" s="185" t="s">
        <v>103</v>
      </c>
      <c r="F10" s="186">
        <f t="shared" si="0"/>
        <v>300</v>
      </c>
      <c r="G10" s="193" t="s">
        <v>12</v>
      </c>
    </row>
    <row r="11" spans="1:7" x14ac:dyDescent="0.25">
      <c r="A11" s="192">
        <v>4103</v>
      </c>
      <c r="B11" s="182">
        <v>5</v>
      </c>
      <c r="C11" s="183" t="s">
        <v>204</v>
      </c>
      <c r="D11" s="184">
        <v>500</v>
      </c>
      <c r="E11" s="185" t="s">
        <v>168</v>
      </c>
      <c r="F11" s="186">
        <f t="shared" si="0"/>
        <v>500</v>
      </c>
      <c r="G11" s="193" t="s">
        <v>12</v>
      </c>
    </row>
    <row r="12" spans="1:7" x14ac:dyDescent="0.25">
      <c r="A12" s="192">
        <v>4103</v>
      </c>
      <c r="B12" s="182">
        <v>6</v>
      </c>
      <c r="C12" s="183" t="s">
        <v>205</v>
      </c>
      <c r="D12" s="184">
        <v>10</v>
      </c>
      <c r="E12" s="185" t="s">
        <v>201</v>
      </c>
      <c r="F12" s="186">
        <f t="shared" si="0"/>
        <v>10</v>
      </c>
      <c r="G12" s="193" t="s">
        <v>12</v>
      </c>
    </row>
    <row r="13" spans="1:7" x14ac:dyDescent="0.25">
      <c r="A13" s="192">
        <v>4103</v>
      </c>
      <c r="B13" s="182">
        <v>7</v>
      </c>
      <c r="C13" s="183" t="s">
        <v>206</v>
      </c>
      <c r="D13" s="184">
        <v>20</v>
      </c>
      <c r="E13" s="185" t="s">
        <v>168</v>
      </c>
      <c r="F13" s="186">
        <f t="shared" si="0"/>
        <v>20</v>
      </c>
      <c r="G13" s="193" t="s">
        <v>12</v>
      </c>
    </row>
    <row r="14" spans="1:7" x14ac:dyDescent="0.25">
      <c r="A14" s="192">
        <v>4103</v>
      </c>
      <c r="B14" s="182">
        <v>8</v>
      </c>
      <c r="C14" s="183" t="s">
        <v>207</v>
      </c>
      <c r="D14" s="184">
        <v>15</v>
      </c>
      <c r="E14" s="185" t="s">
        <v>208</v>
      </c>
      <c r="F14" s="186">
        <f t="shared" si="0"/>
        <v>15</v>
      </c>
      <c r="G14" s="193" t="s">
        <v>12</v>
      </c>
    </row>
    <row r="15" spans="1:7" x14ac:dyDescent="0.25">
      <c r="A15" s="192">
        <v>4103</v>
      </c>
      <c r="B15" s="182">
        <v>9</v>
      </c>
      <c r="C15" s="189" t="s">
        <v>209</v>
      </c>
      <c r="D15" s="184">
        <v>10</v>
      </c>
      <c r="E15" s="185" t="s">
        <v>208</v>
      </c>
      <c r="F15" s="186">
        <f t="shared" si="0"/>
        <v>10</v>
      </c>
      <c r="G15" s="193" t="s">
        <v>12</v>
      </c>
    </row>
    <row r="16" spans="1:7" x14ac:dyDescent="0.25">
      <c r="A16" s="192">
        <v>4103</v>
      </c>
      <c r="B16" s="182">
        <v>10</v>
      </c>
      <c r="C16" s="183" t="s">
        <v>210</v>
      </c>
      <c r="D16" s="184">
        <v>5</v>
      </c>
      <c r="E16" s="183" t="s">
        <v>103</v>
      </c>
      <c r="F16" s="186">
        <f t="shared" si="0"/>
        <v>5</v>
      </c>
      <c r="G16" s="193" t="s">
        <v>12</v>
      </c>
    </row>
    <row r="17" spans="1:7" x14ac:dyDescent="0.25">
      <c r="A17" s="192">
        <v>4103</v>
      </c>
      <c r="B17" s="182">
        <v>11</v>
      </c>
      <c r="C17" s="183" t="s">
        <v>211</v>
      </c>
      <c r="D17" s="184">
        <v>30</v>
      </c>
      <c r="E17" s="183" t="s">
        <v>103</v>
      </c>
      <c r="F17" s="186">
        <f t="shared" si="0"/>
        <v>30</v>
      </c>
      <c r="G17" s="193" t="s">
        <v>12</v>
      </c>
    </row>
    <row r="18" spans="1:7" x14ac:dyDescent="0.25">
      <c r="A18" s="192">
        <v>4103</v>
      </c>
      <c r="B18" s="182">
        <v>12</v>
      </c>
      <c r="C18" s="183" t="s">
        <v>212</v>
      </c>
      <c r="D18" s="184">
        <v>8</v>
      </c>
      <c r="E18" s="183" t="s">
        <v>168</v>
      </c>
      <c r="F18" s="186">
        <f t="shared" si="0"/>
        <v>8</v>
      </c>
      <c r="G18" s="193" t="s">
        <v>12</v>
      </c>
    </row>
    <row r="19" spans="1:7" x14ac:dyDescent="0.25">
      <c r="A19" s="192">
        <v>4103</v>
      </c>
      <c r="B19" s="182">
        <v>13</v>
      </c>
      <c r="C19" s="183" t="s">
        <v>213</v>
      </c>
      <c r="D19" s="184">
        <f>5+5</f>
        <v>10</v>
      </c>
      <c r="E19" s="183" t="s">
        <v>103</v>
      </c>
      <c r="F19" s="186">
        <f t="shared" si="0"/>
        <v>10</v>
      </c>
      <c r="G19" s="193" t="s">
        <v>12</v>
      </c>
    </row>
    <row r="20" spans="1:7" x14ac:dyDescent="0.25">
      <c r="A20" s="192">
        <v>4103</v>
      </c>
      <c r="B20" s="182">
        <v>14</v>
      </c>
      <c r="C20" s="183" t="s">
        <v>214</v>
      </c>
      <c r="D20" s="184">
        <v>1728</v>
      </c>
      <c r="E20" s="183" t="s">
        <v>103</v>
      </c>
      <c r="F20" s="186">
        <f t="shared" si="0"/>
        <v>1728</v>
      </c>
      <c r="G20" s="193" t="s">
        <v>12</v>
      </c>
    </row>
    <row r="21" spans="1:7" x14ac:dyDescent="0.25">
      <c r="A21" s="192">
        <v>4103</v>
      </c>
      <c r="B21" s="182">
        <v>15</v>
      </c>
      <c r="C21" s="183" t="s">
        <v>215</v>
      </c>
      <c r="D21" s="184">
        <v>30</v>
      </c>
      <c r="E21" s="183" t="s">
        <v>18</v>
      </c>
      <c r="F21" s="186">
        <f t="shared" si="0"/>
        <v>30</v>
      </c>
      <c r="G21" s="193" t="s">
        <v>12</v>
      </c>
    </row>
    <row r="22" spans="1:7" x14ac:dyDescent="0.25">
      <c r="A22" s="192">
        <v>4103</v>
      </c>
      <c r="B22" s="182">
        <v>16</v>
      </c>
      <c r="C22" s="183" t="s">
        <v>216</v>
      </c>
      <c r="D22" s="184">
        <v>2000</v>
      </c>
      <c r="E22" s="183" t="s">
        <v>103</v>
      </c>
      <c r="F22" s="186">
        <f t="shared" si="0"/>
        <v>2000</v>
      </c>
      <c r="G22" s="193" t="s">
        <v>12</v>
      </c>
    </row>
    <row r="23" spans="1:7" x14ac:dyDescent="0.25">
      <c r="A23" s="192">
        <v>4103</v>
      </c>
      <c r="B23" s="182">
        <v>17</v>
      </c>
      <c r="C23" s="183" t="s">
        <v>217</v>
      </c>
      <c r="D23" s="184">
        <v>100</v>
      </c>
      <c r="E23" s="183" t="s">
        <v>103</v>
      </c>
      <c r="F23" s="186">
        <f t="shared" si="0"/>
        <v>100</v>
      </c>
      <c r="G23" s="193" t="s">
        <v>12</v>
      </c>
    </row>
    <row r="24" spans="1:7" x14ac:dyDescent="0.25">
      <c r="A24" s="192">
        <v>4103</v>
      </c>
      <c r="B24" s="182">
        <v>18</v>
      </c>
      <c r="C24" s="183" t="s">
        <v>218</v>
      </c>
      <c r="D24" s="184">
        <v>20</v>
      </c>
      <c r="E24" s="183" t="s">
        <v>18</v>
      </c>
      <c r="F24" s="186">
        <f t="shared" si="0"/>
        <v>20</v>
      </c>
      <c r="G24" s="193" t="s">
        <v>12</v>
      </c>
    </row>
    <row r="25" spans="1:7" x14ac:dyDescent="0.25">
      <c r="A25" s="192">
        <v>4103</v>
      </c>
      <c r="B25" s="182">
        <v>19</v>
      </c>
      <c r="C25" s="183" t="s">
        <v>219</v>
      </c>
      <c r="D25" s="184">
        <v>3000</v>
      </c>
      <c r="E25" s="183" t="s">
        <v>89</v>
      </c>
      <c r="F25" s="186">
        <f t="shared" si="0"/>
        <v>3000</v>
      </c>
      <c r="G25" s="193" t="s">
        <v>12</v>
      </c>
    </row>
    <row r="26" spans="1:7" x14ac:dyDescent="0.25">
      <c r="A26" s="192">
        <v>4103</v>
      </c>
      <c r="B26" s="182">
        <v>20</v>
      </c>
      <c r="C26" s="183" t="s">
        <v>220</v>
      </c>
      <c r="D26" s="184">
        <f>20+40</f>
        <v>60</v>
      </c>
      <c r="E26" s="183" t="s">
        <v>168</v>
      </c>
      <c r="F26" s="186">
        <f t="shared" si="0"/>
        <v>60</v>
      </c>
      <c r="G26" s="193" t="s">
        <v>12</v>
      </c>
    </row>
    <row r="27" spans="1:7" x14ac:dyDescent="0.25">
      <c r="A27" s="192">
        <v>4103</v>
      </c>
      <c r="B27" s="182">
        <v>21</v>
      </c>
      <c r="C27" s="183" t="s">
        <v>221</v>
      </c>
      <c r="D27" s="184">
        <v>5</v>
      </c>
      <c r="E27" s="183" t="s">
        <v>18</v>
      </c>
      <c r="F27" s="186">
        <f t="shared" si="0"/>
        <v>5</v>
      </c>
      <c r="G27" s="193" t="s">
        <v>12</v>
      </c>
    </row>
    <row r="28" spans="1:7" x14ac:dyDescent="0.25">
      <c r="A28" s="192">
        <v>4103</v>
      </c>
      <c r="B28" s="182">
        <v>22</v>
      </c>
      <c r="C28" s="183" t="s">
        <v>222</v>
      </c>
      <c r="D28" s="184">
        <f>39+11</f>
        <v>50</v>
      </c>
      <c r="E28" s="185" t="s">
        <v>18</v>
      </c>
      <c r="F28" s="186">
        <f t="shared" si="0"/>
        <v>50</v>
      </c>
      <c r="G28" s="193" t="s">
        <v>12</v>
      </c>
    </row>
    <row r="29" spans="1:7" x14ac:dyDescent="0.25">
      <c r="A29" s="192">
        <v>4103</v>
      </c>
      <c r="B29" s="182">
        <v>23</v>
      </c>
      <c r="C29" s="183" t="s">
        <v>223</v>
      </c>
      <c r="D29" s="184">
        <v>10</v>
      </c>
      <c r="E29" s="185" t="s">
        <v>18</v>
      </c>
      <c r="F29" s="186">
        <f t="shared" si="0"/>
        <v>10</v>
      </c>
      <c r="G29" s="193" t="s">
        <v>12</v>
      </c>
    </row>
    <row r="30" spans="1:7" x14ac:dyDescent="0.25">
      <c r="A30" s="192">
        <v>4103</v>
      </c>
      <c r="B30" s="182">
        <v>24</v>
      </c>
      <c r="C30" s="183" t="s">
        <v>224</v>
      </c>
      <c r="D30" s="184">
        <v>5</v>
      </c>
      <c r="E30" s="185" t="s">
        <v>103</v>
      </c>
      <c r="F30" s="186">
        <f t="shared" si="0"/>
        <v>5</v>
      </c>
      <c r="G30" s="193" t="s">
        <v>12</v>
      </c>
    </row>
    <row r="31" spans="1:7" x14ac:dyDescent="0.25">
      <c r="A31" s="192">
        <v>4103</v>
      </c>
      <c r="B31" s="182">
        <v>25</v>
      </c>
      <c r="C31" s="183" t="s">
        <v>225</v>
      </c>
      <c r="D31" s="184">
        <f>3+2</f>
        <v>5</v>
      </c>
      <c r="E31" s="185" t="s">
        <v>103</v>
      </c>
      <c r="F31" s="186">
        <f t="shared" si="0"/>
        <v>5</v>
      </c>
      <c r="G31" s="193" t="s">
        <v>12</v>
      </c>
    </row>
    <row r="32" spans="1:7" x14ac:dyDescent="0.25">
      <c r="A32" s="192">
        <v>4103</v>
      </c>
      <c r="B32" s="182">
        <v>26</v>
      </c>
      <c r="C32" s="183" t="s">
        <v>226</v>
      </c>
      <c r="D32" s="184">
        <v>60</v>
      </c>
      <c r="E32" s="185" t="s">
        <v>194</v>
      </c>
      <c r="F32" s="186">
        <f t="shared" si="0"/>
        <v>60</v>
      </c>
      <c r="G32" s="193" t="s">
        <v>12</v>
      </c>
    </row>
    <row r="33" spans="1:7" ht="15.75" thickBot="1" x14ac:dyDescent="0.3">
      <c r="A33" s="194">
        <v>4103</v>
      </c>
      <c r="B33" s="195">
        <v>27</v>
      </c>
      <c r="C33" s="196" t="s">
        <v>227</v>
      </c>
      <c r="D33" s="197">
        <v>10</v>
      </c>
      <c r="E33" s="198" t="s">
        <v>33</v>
      </c>
      <c r="F33" s="199">
        <f t="shared" si="0"/>
        <v>10</v>
      </c>
      <c r="G33" s="200" t="s">
        <v>12</v>
      </c>
    </row>
    <row r="34" spans="1:7" ht="15.75" thickBot="1" x14ac:dyDescent="0.3">
      <c r="A34" s="9"/>
      <c r="B34" s="9"/>
      <c r="C34" s="245"/>
      <c r="D34" s="246"/>
      <c r="E34" s="247"/>
      <c r="F34" s="248"/>
      <c r="G34" s="249"/>
    </row>
    <row r="35" spans="1:7" x14ac:dyDescent="0.25">
      <c r="A35" s="469" t="s">
        <v>0</v>
      </c>
      <c r="B35" s="470"/>
      <c r="C35" s="470"/>
      <c r="D35" s="470"/>
      <c r="E35" s="470"/>
      <c r="F35" s="470"/>
      <c r="G35" s="471"/>
    </row>
    <row r="36" spans="1:7" x14ac:dyDescent="0.25">
      <c r="A36" s="472" t="s">
        <v>1</v>
      </c>
      <c r="B36" s="473"/>
      <c r="C36" s="473"/>
      <c r="D36" s="473"/>
      <c r="E36" s="473"/>
      <c r="F36" s="473"/>
      <c r="G36" s="474"/>
    </row>
    <row r="37" spans="1:7" x14ac:dyDescent="0.25">
      <c r="A37" s="472" t="s">
        <v>2</v>
      </c>
      <c r="B37" s="473"/>
      <c r="C37" s="473"/>
      <c r="D37" s="473"/>
      <c r="E37" s="473"/>
      <c r="F37" s="473"/>
      <c r="G37" s="474"/>
    </row>
    <row r="38" spans="1:7" x14ac:dyDescent="0.25">
      <c r="A38" s="472" t="s">
        <v>455</v>
      </c>
      <c r="B38" s="473"/>
      <c r="C38" s="473"/>
      <c r="D38" s="473"/>
      <c r="E38" s="473"/>
      <c r="F38" s="473"/>
      <c r="G38" s="474"/>
    </row>
    <row r="39" spans="1:7" x14ac:dyDescent="0.25">
      <c r="A39" s="475" t="s">
        <v>198</v>
      </c>
      <c r="B39" s="476"/>
      <c r="C39" s="476"/>
      <c r="D39" s="476"/>
      <c r="E39" s="476"/>
      <c r="F39" s="476"/>
      <c r="G39" s="477"/>
    </row>
    <row r="40" spans="1:7" ht="25.5" x14ac:dyDescent="0.25">
      <c r="A40" s="190" t="s">
        <v>4</v>
      </c>
      <c r="B40" s="180" t="s">
        <v>5</v>
      </c>
      <c r="C40" s="180" t="s">
        <v>6</v>
      </c>
      <c r="D40" s="181" t="s">
        <v>7</v>
      </c>
      <c r="E40" s="180" t="s">
        <v>8</v>
      </c>
      <c r="F40" s="180" t="s">
        <v>466</v>
      </c>
      <c r="G40" s="191" t="s">
        <v>9</v>
      </c>
    </row>
    <row r="41" spans="1:7" x14ac:dyDescent="0.25">
      <c r="A41" s="192"/>
      <c r="B41" s="182"/>
      <c r="C41" s="183"/>
      <c r="D41" s="184"/>
      <c r="E41" s="185"/>
      <c r="F41" s="186"/>
      <c r="G41" s="193"/>
    </row>
    <row r="42" spans="1:7" x14ac:dyDescent="0.25">
      <c r="A42" s="192">
        <v>4103</v>
      </c>
      <c r="B42" s="182">
        <v>28</v>
      </c>
      <c r="C42" s="183" t="s">
        <v>228</v>
      </c>
      <c r="D42" s="184">
        <v>1500</v>
      </c>
      <c r="E42" s="185" t="s">
        <v>103</v>
      </c>
      <c r="F42" s="186">
        <f t="shared" si="0"/>
        <v>1500</v>
      </c>
      <c r="G42" s="193" t="s">
        <v>12</v>
      </c>
    </row>
    <row r="43" spans="1:7" x14ac:dyDescent="0.25">
      <c r="A43" s="192">
        <v>4103</v>
      </c>
      <c r="B43" s="182">
        <v>29</v>
      </c>
      <c r="C43" s="183" t="s">
        <v>229</v>
      </c>
      <c r="D43" s="184">
        <v>5</v>
      </c>
      <c r="E43" s="185" t="s">
        <v>118</v>
      </c>
      <c r="F43" s="186">
        <f t="shared" si="0"/>
        <v>5</v>
      </c>
      <c r="G43" s="193" t="s">
        <v>12</v>
      </c>
    </row>
    <row r="44" spans="1:7" x14ac:dyDescent="0.25">
      <c r="A44" s="192">
        <v>4103</v>
      </c>
      <c r="B44" s="182">
        <v>30</v>
      </c>
      <c r="C44" s="183" t="s">
        <v>230</v>
      </c>
      <c r="D44" s="184">
        <v>10</v>
      </c>
      <c r="E44" s="187" t="s">
        <v>11</v>
      </c>
      <c r="F44" s="186">
        <f t="shared" si="0"/>
        <v>10</v>
      </c>
      <c r="G44" s="193" t="s">
        <v>12</v>
      </c>
    </row>
    <row r="45" spans="1:7" x14ac:dyDescent="0.25">
      <c r="A45" s="192">
        <v>4103</v>
      </c>
      <c r="B45" s="182">
        <v>31</v>
      </c>
      <c r="C45" s="183" t="s">
        <v>231</v>
      </c>
      <c r="D45" s="184">
        <v>5</v>
      </c>
      <c r="E45" s="187" t="s">
        <v>168</v>
      </c>
      <c r="F45" s="186">
        <f t="shared" si="0"/>
        <v>5</v>
      </c>
      <c r="G45" s="193" t="s">
        <v>12</v>
      </c>
    </row>
    <row r="46" spans="1:7" x14ac:dyDescent="0.25">
      <c r="A46" s="192">
        <v>4130</v>
      </c>
      <c r="B46" s="182">
        <v>32</v>
      </c>
      <c r="C46" s="183" t="s">
        <v>232</v>
      </c>
      <c r="D46" s="184">
        <v>10</v>
      </c>
      <c r="E46" s="187" t="s">
        <v>89</v>
      </c>
      <c r="F46" s="186">
        <f t="shared" si="0"/>
        <v>10</v>
      </c>
      <c r="G46" s="193" t="s">
        <v>12</v>
      </c>
    </row>
    <row r="47" spans="1:7" x14ac:dyDescent="0.25">
      <c r="A47" s="192">
        <v>4130</v>
      </c>
      <c r="B47" s="182">
        <v>33</v>
      </c>
      <c r="C47" s="183" t="s">
        <v>233</v>
      </c>
      <c r="D47" s="184">
        <v>6</v>
      </c>
      <c r="E47" s="187" t="s">
        <v>168</v>
      </c>
      <c r="F47" s="186">
        <f t="shared" si="0"/>
        <v>6</v>
      </c>
      <c r="G47" s="193" t="s">
        <v>12</v>
      </c>
    </row>
    <row r="48" spans="1:7" x14ac:dyDescent="0.25">
      <c r="A48" s="192">
        <v>4130</v>
      </c>
      <c r="B48" s="182">
        <v>34</v>
      </c>
      <c r="C48" s="183" t="s">
        <v>388</v>
      </c>
      <c r="D48" s="184">
        <v>20</v>
      </c>
      <c r="E48" s="187" t="s">
        <v>168</v>
      </c>
      <c r="F48" s="186">
        <f t="shared" si="0"/>
        <v>20</v>
      </c>
      <c r="G48" s="193" t="s">
        <v>12</v>
      </c>
    </row>
    <row r="49" spans="1:7" x14ac:dyDescent="0.25">
      <c r="A49" s="192">
        <v>4130</v>
      </c>
      <c r="B49" s="182">
        <v>35</v>
      </c>
      <c r="C49" s="183" t="s">
        <v>234</v>
      </c>
      <c r="D49" s="184">
        <v>10</v>
      </c>
      <c r="E49" s="187" t="s">
        <v>103</v>
      </c>
      <c r="F49" s="186">
        <f t="shared" si="0"/>
        <v>10</v>
      </c>
      <c r="G49" s="193" t="s">
        <v>12</v>
      </c>
    </row>
    <row r="50" spans="1:7" x14ac:dyDescent="0.25">
      <c r="A50" s="192">
        <v>4130</v>
      </c>
      <c r="B50" s="182">
        <v>36</v>
      </c>
      <c r="C50" s="183" t="s">
        <v>235</v>
      </c>
      <c r="D50" s="188">
        <v>4</v>
      </c>
      <c r="E50" s="187" t="s">
        <v>33</v>
      </c>
      <c r="F50" s="186">
        <f t="shared" si="0"/>
        <v>4</v>
      </c>
      <c r="G50" s="193" t="s">
        <v>12</v>
      </c>
    </row>
    <row r="51" spans="1:7" x14ac:dyDescent="0.25">
      <c r="A51" s="192">
        <v>4130</v>
      </c>
      <c r="B51" s="182">
        <v>37</v>
      </c>
      <c r="C51" s="183" t="s">
        <v>143</v>
      </c>
      <c r="D51" s="188">
        <v>50</v>
      </c>
      <c r="E51" s="187" t="s">
        <v>168</v>
      </c>
      <c r="F51" s="186">
        <f t="shared" si="0"/>
        <v>50</v>
      </c>
      <c r="G51" s="193" t="s">
        <v>12</v>
      </c>
    </row>
    <row r="52" spans="1:7" ht="15.75" thickBot="1" x14ac:dyDescent="0.3">
      <c r="A52" s="194">
        <v>4130</v>
      </c>
      <c r="B52" s="195">
        <v>38</v>
      </c>
      <c r="C52" s="196" t="s">
        <v>389</v>
      </c>
      <c r="D52" s="201">
        <v>12000</v>
      </c>
      <c r="E52" s="202" t="s">
        <v>101</v>
      </c>
      <c r="F52" s="199">
        <f t="shared" si="0"/>
        <v>12000</v>
      </c>
      <c r="G52" s="200" t="s">
        <v>12</v>
      </c>
    </row>
    <row r="53" spans="1:7" x14ac:dyDescent="0.25">
      <c r="A53" s="9"/>
      <c r="B53" s="7"/>
      <c r="C53" s="6"/>
      <c r="D53" s="11"/>
      <c r="E53" s="8"/>
      <c r="F53" s="8"/>
      <c r="G53" s="10"/>
    </row>
    <row r="56" spans="1:7" x14ac:dyDescent="0.25">
      <c r="C56" s="87" t="s">
        <v>469</v>
      </c>
    </row>
    <row r="57" spans="1:7" x14ac:dyDescent="0.25">
      <c r="C57" s="88" t="s">
        <v>468</v>
      </c>
    </row>
  </sheetData>
  <sheetProtection password="CCF4" sheet="1" objects="1" scenarios="1"/>
  <mergeCells count="10">
    <mergeCell ref="A35:G35"/>
    <mergeCell ref="A36:G36"/>
    <mergeCell ref="A37:G37"/>
    <mergeCell ref="A38:G38"/>
    <mergeCell ref="A39:G39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2C8A"/>
  </sheetPr>
  <dimension ref="A1:G61"/>
  <sheetViews>
    <sheetView windowProtection="1" topLeftCell="A43" workbookViewId="0">
      <selection activeCell="C59" sqref="C59:C60"/>
    </sheetView>
  </sheetViews>
  <sheetFormatPr baseColWidth="10" defaultRowHeight="15" x14ac:dyDescent="0.25"/>
  <cols>
    <col min="1" max="1" width="9.7109375" customWidth="1"/>
    <col min="2" max="2" width="8.140625" bestFit="1" customWidth="1"/>
    <col min="3" max="3" width="33.5703125" bestFit="1" customWidth="1"/>
    <col min="4" max="4" width="16.140625" bestFit="1" customWidth="1"/>
    <col min="5" max="5" width="14.7109375" bestFit="1" customWidth="1"/>
    <col min="6" max="6" width="13.5703125" bestFit="1" customWidth="1"/>
    <col min="7" max="7" width="21.42578125" bestFit="1" customWidth="1"/>
    <col min="257" max="257" width="14.85546875" bestFit="1" customWidth="1"/>
    <col min="258" max="258" width="8.140625" bestFit="1" customWidth="1"/>
    <col min="259" max="259" width="33.570312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3" max="513" width="14.85546875" bestFit="1" customWidth="1"/>
    <col min="514" max="514" width="8.140625" bestFit="1" customWidth="1"/>
    <col min="515" max="515" width="33.570312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69" max="769" width="14.85546875" bestFit="1" customWidth="1"/>
    <col min="770" max="770" width="8.140625" bestFit="1" customWidth="1"/>
    <col min="771" max="771" width="33.570312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5" max="1025" width="14.85546875" bestFit="1" customWidth="1"/>
    <col min="1026" max="1026" width="8.140625" bestFit="1" customWidth="1"/>
    <col min="1027" max="1027" width="33.570312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1" max="1281" width="14.85546875" bestFit="1" customWidth="1"/>
    <col min="1282" max="1282" width="8.140625" bestFit="1" customWidth="1"/>
    <col min="1283" max="1283" width="33.570312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7" max="1537" width="14.85546875" bestFit="1" customWidth="1"/>
    <col min="1538" max="1538" width="8.140625" bestFit="1" customWidth="1"/>
    <col min="1539" max="1539" width="33.570312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3" max="1793" width="14.85546875" bestFit="1" customWidth="1"/>
    <col min="1794" max="1794" width="8.140625" bestFit="1" customWidth="1"/>
    <col min="1795" max="1795" width="33.570312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49" max="2049" width="14.85546875" bestFit="1" customWidth="1"/>
    <col min="2050" max="2050" width="8.140625" bestFit="1" customWidth="1"/>
    <col min="2051" max="2051" width="33.570312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5" max="2305" width="14.85546875" bestFit="1" customWidth="1"/>
    <col min="2306" max="2306" width="8.140625" bestFit="1" customWidth="1"/>
    <col min="2307" max="2307" width="33.570312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1" max="2561" width="14.85546875" bestFit="1" customWidth="1"/>
    <col min="2562" max="2562" width="8.140625" bestFit="1" customWidth="1"/>
    <col min="2563" max="2563" width="33.570312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7" max="2817" width="14.85546875" bestFit="1" customWidth="1"/>
    <col min="2818" max="2818" width="8.140625" bestFit="1" customWidth="1"/>
    <col min="2819" max="2819" width="33.570312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3" max="3073" width="14.85546875" bestFit="1" customWidth="1"/>
    <col min="3074" max="3074" width="8.140625" bestFit="1" customWidth="1"/>
    <col min="3075" max="3075" width="33.570312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29" max="3329" width="14.85546875" bestFit="1" customWidth="1"/>
    <col min="3330" max="3330" width="8.140625" bestFit="1" customWidth="1"/>
    <col min="3331" max="3331" width="33.570312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5" max="3585" width="14.85546875" bestFit="1" customWidth="1"/>
    <col min="3586" max="3586" width="8.140625" bestFit="1" customWidth="1"/>
    <col min="3587" max="3587" width="33.570312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1" max="3841" width="14.85546875" bestFit="1" customWidth="1"/>
    <col min="3842" max="3842" width="8.140625" bestFit="1" customWidth="1"/>
    <col min="3843" max="3843" width="33.570312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7" max="4097" width="14.85546875" bestFit="1" customWidth="1"/>
    <col min="4098" max="4098" width="8.140625" bestFit="1" customWidth="1"/>
    <col min="4099" max="4099" width="33.570312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3" max="4353" width="14.85546875" bestFit="1" customWidth="1"/>
    <col min="4354" max="4354" width="8.140625" bestFit="1" customWidth="1"/>
    <col min="4355" max="4355" width="33.570312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09" max="4609" width="14.85546875" bestFit="1" customWidth="1"/>
    <col min="4610" max="4610" width="8.140625" bestFit="1" customWidth="1"/>
    <col min="4611" max="4611" width="33.570312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5" max="4865" width="14.85546875" bestFit="1" customWidth="1"/>
    <col min="4866" max="4866" width="8.140625" bestFit="1" customWidth="1"/>
    <col min="4867" max="4867" width="33.570312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1" max="5121" width="14.85546875" bestFit="1" customWidth="1"/>
    <col min="5122" max="5122" width="8.140625" bestFit="1" customWidth="1"/>
    <col min="5123" max="5123" width="33.570312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7" max="5377" width="14.85546875" bestFit="1" customWidth="1"/>
    <col min="5378" max="5378" width="8.140625" bestFit="1" customWidth="1"/>
    <col min="5379" max="5379" width="33.570312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3" max="5633" width="14.85546875" bestFit="1" customWidth="1"/>
    <col min="5634" max="5634" width="8.140625" bestFit="1" customWidth="1"/>
    <col min="5635" max="5635" width="33.570312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89" max="5889" width="14.85546875" bestFit="1" customWidth="1"/>
    <col min="5890" max="5890" width="8.140625" bestFit="1" customWidth="1"/>
    <col min="5891" max="5891" width="33.570312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5" max="6145" width="14.85546875" bestFit="1" customWidth="1"/>
    <col min="6146" max="6146" width="8.140625" bestFit="1" customWidth="1"/>
    <col min="6147" max="6147" width="33.570312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1" max="6401" width="14.85546875" bestFit="1" customWidth="1"/>
    <col min="6402" max="6402" width="8.140625" bestFit="1" customWidth="1"/>
    <col min="6403" max="6403" width="33.570312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7" max="6657" width="14.85546875" bestFit="1" customWidth="1"/>
    <col min="6658" max="6658" width="8.140625" bestFit="1" customWidth="1"/>
    <col min="6659" max="6659" width="33.570312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3" max="6913" width="14.85546875" bestFit="1" customWidth="1"/>
    <col min="6914" max="6914" width="8.140625" bestFit="1" customWidth="1"/>
    <col min="6915" max="6915" width="33.570312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69" max="7169" width="14.85546875" bestFit="1" customWidth="1"/>
    <col min="7170" max="7170" width="8.140625" bestFit="1" customWidth="1"/>
    <col min="7171" max="7171" width="33.570312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5" max="7425" width="14.85546875" bestFit="1" customWidth="1"/>
    <col min="7426" max="7426" width="8.140625" bestFit="1" customWidth="1"/>
    <col min="7427" max="7427" width="33.570312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1" max="7681" width="14.85546875" bestFit="1" customWidth="1"/>
    <col min="7682" max="7682" width="8.140625" bestFit="1" customWidth="1"/>
    <col min="7683" max="7683" width="33.570312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7" max="7937" width="14.85546875" bestFit="1" customWidth="1"/>
    <col min="7938" max="7938" width="8.140625" bestFit="1" customWidth="1"/>
    <col min="7939" max="7939" width="33.570312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3" max="8193" width="14.85546875" bestFit="1" customWidth="1"/>
    <col min="8194" max="8194" width="8.140625" bestFit="1" customWidth="1"/>
    <col min="8195" max="8195" width="33.570312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49" max="8449" width="14.85546875" bestFit="1" customWidth="1"/>
    <col min="8450" max="8450" width="8.140625" bestFit="1" customWidth="1"/>
    <col min="8451" max="8451" width="33.570312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5" max="8705" width="14.85546875" bestFit="1" customWidth="1"/>
    <col min="8706" max="8706" width="8.140625" bestFit="1" customWidth="1"/>
    <col min="8707" max="8707" width="33.570312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1" max="8961" width="14.85546875" bestFit="1" customWidth="1"/>
    <col min="8962" max="8962" width="8.140625" bestFit="1" customWidth="1"/>
    <col min="8963" max="8963" width="33.570312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7" max="9217" width="14.85546875" bestFit="1" customWidth="1"/>
    <col min="9218" max="9218" width="8.140625" bestFit="1" customWidth="1"/>
    <col min="9219" max="9219" width="33.570312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3" max="9473" width="14.85546875" bestFit="1" customWidth="1"/>
    <col min="9474" max="9474" width="8.140625" bestFit="1" customWidth="1"/>
    <col min="9475" max="9475" width="33.570312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29" max="9729" width="14.85546875" bestFit="1" customWidth="1"/>
    <col min="9730" max="9730" width="8.140625" bestFit="1" customWidth="1"/>
    <col min="9731" max="9731" width="33.570312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5" max="9985" width="14.85546875" bestFit="1" customWidth="1"/>
    <col min="9986" max="9986" width="8.140625" bestFit="1" customWidth="1"/>
    <col min="9987" max="9987" width="33.570312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1" max="10241" width="14.85546875" bestFit="1" customWidth="1"/>
    <col min="10242" max="10242" width="8.140625" bestFit="1" customWidth="1"/>
    <col min="10243" max="10243" width="33.570312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7" max="10497" width="14.85546875" bestFit="1" customWidth="1"/>
    <col min="10498" max="10498" width="8.140625" bestFit="1" customWidth="1"/>
    <col min="10499" max="10499" width="33.570312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3" max="10753" width="14.85546875" bestFit="1" customWidth="1"/>
    <col min="10754" max="10754" width="8.140625" bestFit="1" customWidth="1"/>
    <col min="10755" max="10755" width="33.570312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09" max="11009" width="14.85546875" bestFit="1" customWidth="1"/>
    <col min="11010" max="11010" width="8.140625" bestFit="1" customWidth="1"/>
    <col min="11011" max="11011" width="33.570312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5" max="11265" width="14.85546875" bestFit="1" customWidth="1"/>
    <col min="11266" max="11266" width="8.140625" bestFit="1" customWidth="1"/>
    <col min="11267" max="11267" width="33.570312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1" max="11521" width="14.85546875" bestFit="1" customWidth="1"/>
    <col min="11522" max="11522" width="8.140625" bestFit="1" customWidth="1"/>
    <col min="11523" max="11523" width="33.570312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7" max="11777" width="14.85546875" bestFit="1" customWidth="1"/>
    <col min="11778" max="11778" width="8.140625" bestFit="1" customWidth="1"/>
    <col min="11779" max="11779" width="33.570312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3" max="12033" width="14.85546875" bestFit="1" customWidth="1"/>
    <col min="12034" max="12034" width="8.140625" bestFit="1" customWidth="1"/>
    <col min="12035" max="12035" width="33.570312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89" max="12289" width="14.85546875" bestFit="1" customWidth="1"/>
    <col min="12290" max="12290" width="8.140625" bestFit="1" customWidth="1"/>
    <col min="12291" max="12291" width="33.570312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5" max="12545" width="14.85546875" bestFit="1" customWidth="1"/>
    <col min="12546" max="12546" width="8.140625" bestFit="1" customWidth="1"/>
    <col min="12547" max="12547" width="33.570312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1" max="12801" width="14.85546875" bestFit="1" customWidth="1"/>
    <col min="12802" max="12802" width="8.140625" bestFit="1" customWidth="1"/>
    <col min="12803" max="12803" width="33.570312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7" max="13057" width="14.85546875" bestFit="1" customWidth="1"/>
    <col min="13058" max="13058" width="8.140625" bestFit="1" customWidth="1"/>
    <col min="13059" max="13059" width="33.570312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3" max="13313" width="14.85546875" bestFit="1" customWidth="1"/>
    <col min="13314" max="13314" width="8.140625" bestFit="1" customWidth="1"/>
    <col min="13315" max="13315" width="33.570312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69" max="13569" width="14.85546875" bestFit="1" customWidth="1"/>
    <col min="13570" max="13570" width="8.140625" bestFit="1" customWidth="1"/>
    <col min="13571" max="13571" width="33.570312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5" max="13825" width="14.85546875" bestFit="1" customWidth="1"/>
    <col min="13826" max="13826" width="8.140625" bestFit="1" customWidth="1"/>
    <col min="13827" max="13827" width="33.570312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1" max="14081" width="14.85546875" bestFit="1" customWidth="1"/>
    <col min="14082" max="14082" width="8.140625" bestFit="1" customWidth="1"/>
    <col min="14083" max="14083" width="33.570312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7" max="14337" width="14.85546875" bestFit="1" customWidth="1"/>
    <col min="14338" max="14338" width="8.140625" bestFit="1" customWidth="1"/>
    <col min="14339" max="14339" width="33.570312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3" max="14593" width="14.85546875" bestFit="1" customWidth="1"/>
    <col min="14594" max="14594" width="8.140625" bestFit="1" customWidth="1"/>
    <col min="14595" max="14595" width="33.570312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49" max="14849" width="14.85546875" bestFit="1" customWidth="1"/>
    <col min="14850" max="14850" width="8.140625" bestFit="1" customWidth="1"/>
    <col min="14851" max="14851" width="33.570312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5" max="15105" width="14.85546875" bestFit="1" customWidth="1"/>
    <col min="15106" max="15106" width="8.140625" bestFit="1" customWidth="1"/>
    <col min="15107" max="15107" width="33.570312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1" max="15361" width="14.85546875" bestFit="1" customWidth="1"/>
    <col min="15362" max="15362" width="8.140625" bestFit="1" customWidth="1"/>
    <col min="15363" max="15363" width="33.570312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7" max="15617" width="14.85546875" bestFit="1" customWidth="1"/>
    <col min="15618" max="15618" width="8.140625" bestFit="1" customWidth="1"/>
    <col min="15619" max="15619" width="33.570312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3" max="15873" width="14.85546875" bestFit="1" customWidth="1"/>
    <col min="15874" max="15874" width="8.140625" bestFit="1" customWidth="1"/>
    <col min="15875" max="15875" width="33.570312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29" max="16129" width="14.85546875" bestFit="1" customWidth="1"/>
    <col min="16130" max="16130" width="8.140625" bestFit="1" customWidth="1"/>
    <col min="16131" max="16131" width="33.570312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7" x14ac:dyDescent="0.25">
      <c r="A1" s="481" t="s">
        <v>0</v>
      </c>
      <c r="B1" s="482"/>
      <c r="C1" s="482"/>
      <c r="D1" s="482"/>
      <c r="E1" s="482"/>
      <c r="F1" s="482"/>
      <c r="G1" s="483"/>
    </row>
    <row r="2" spans="1:7" x14ac:dyDescent="0.25">
      <c r="A2" s="478" t="s">
        <v>1</v>
      </c>
      <c r="B2" s="479"/>
      <c r="C2" s="479"/>
      <c r="D2" s="479"/>
      <c r="E2" s="479"/>
      <c r="F2" s="479"/>
      <c r="G2" s="480"/>
    </row>
    <row r="3" spans="1:7" x14ac:dyDescent="0.25">
      <c r="A3" s="478" t="s">
        <v>2</v>
      </c>
      <c r="B3" s="479"/>
      <c r="C3" s="479"/>
      <c r="D3" s="479"/>
      <c r="E3" s="479"/>
      <c r="F3" s="479"/>
      <c r="G3" s="480"/>
    </row>
    <row r="4" spans="1:7" x14ac:dyDescent="0.25">
      <c r="A4" s="478" t="s">
        <v>463</v>
      </c>
      <c r="B4" s="479"/>
      <c r="C4" s="479"/>
      <c r="D4" s="479"/>
      <c r="E4" s="479"/>
      <c r="F4" s="479"/>
      <c r="G4" s="480"/>
    </row>
    <row r="5" spans="1:7" x14ac:dyDescent="0.25">
      <c r="A5" s="478" t="s">
        <v>455</v>
      </c>
      <c r="B5" s="479"/>
      <c r="C5" s="479"/>
      <c r="D5" s="479"/>
      <c r="E5" s="479"/>
      <c r="F5" s="479"/>
      <c r="G5" s="480"/>
    </row>
    <row r="6" spans="1:7" x14ac:dyDescent="0.25">
      <c r="A6" s="478"/>
      <c r="B6" s="479"/>
      <c r="C6" s="479"/>
      <c r="D6" s="479"/>
      <c r="E6" s="479"/>
      <c r="F6" s="479"/>
      <c r="G6" s="480"/>
    </row>
    <row r="7" spans="1:7" ht="24" x14ac:dyDescent="0.25">
      <c r="A7" s="134" t="s">
        <v>4</v>
      </c>
      <c r="B7" s="132" t="s">
        <v>5</v>
      </c>
      <c r="C7" s="132" t="s">
        <v>6</v>
      </c>
      <c r="D7" s="133" t="s">
        <v>7</v>
      </c>
      <c r="E7" s="132" t="s">
        <v>8</v>
      </c>
      <c r="F7" s="132" t="s">
        <v>464</v>
      </c>
      <c r="G7" s="135" t="s">
        <v>9</v>
      </c>
    </row>
    <row r="8" spans="1:7" x14ac:dyDescent="0.25">
      <c r="A8" s="124">
        <v>4103</v>
      </c>
      <c r="B8" s="115">
        <v>1</v>
      </c>
      <c r="C8" s="116" t="s">
        <v>276</v>
      </c>
      <c r="D8" s="117">
        <v>60</v>
      </c>
      <c r="E8" s="118" t="s">
        <v>103</v>
      </c>
      <c r="F8" s="117">
        <f>D8</f>
        <v>60</v>
      </c>
      <c r="G8" s="125" t="s">
        <v>12</v>
      </c>
    </row>
    <row r="9" spans="1:7" x14ac:dyDescent="0.25">
      <c r="A9" s="124">
        <v>4103</v>
      </c>
      <c r="B9" s="115">
        <v>2</v>
      </c>
      <c r="C9" s="116" t="s">
        <v>277</v>
      </c>
      <c r="D9" s="117">
        <v>10</v>
      </c>
      <c r="E9" s="118" t="s">
        <v>103</v>
      </c>
      <c r="F9" s="117">
        <f t="shared" ref="F9:F55" si="0">D9</f>
        <v>10</v>
      </c>
      <c r="G9" s="125" t="s">
        <v>12</v>
      </c>
    </row>
    <row r="10" spans="1:7" x14ac:dyDescent="0.25">
      <c r="A10" s="124">
        <v>4103</v>
      </c>
      <c r="B10" s="115">
        <v>3</v>
      </c>
      <c r="C10" s="116" t="s">
        <v>278</v>
      </c>
      <c r="D10" s="117">
        <v>5</v>
      </c>
      <c r="E10" s="118" t="s">
        <v>103</v>
      </c>
      <c r="F10" s="117">
        <f t="shared" si="0"/>
        <v>5</v>
      </c>
      <c r="G10" s="125" t="s">
        <v>12</v>
      </c>
    </row>
    <row r="11" spans="1:7" x14ac:dyDescent="0.25">
      <c r="A11" s="124">
        <v>4103</v>
      </c>
      <c r="B11" s="115">
        <v>4</v>
      </c>
      <c r="C11" s="116" t="s">
        <v>279</v>
      </c>
      <c r="D11" s="117">
        <v>10</v>
      </c>
      <c r="E11" s="118" t="s">
        <v>168</v>
      </c>
      <c r="F11" s="117">
        <f t="shared" si="0"/>
        <v>10</v>
      </c>
      <c r="G11" s="125" t="s">
        <v>12</v>
      </c>
    </row>
    <row r="12" spans="1:7" x14ac:dyDescent="0.25">
      <c r="A12" s="124">
        <v>4103</v>
      </c>
      <c r="B12" s="115">
        <v>5</v>
      </c>
      <c r="C12" s="116" t="s">
        <v>280</v>
      </c>
      <c r="D12" s="117">
        <v>5</v>
      </c>
      <c r="E12" s="118" t="s">
        <v>103</v>
      </c>
      <c r="F12" s="117">
        <f t="shared" si="0"/>
        <v>5</v>
      </c>
      <c r="G12" s="125" t="s">
        <v>12</v>
      </c>
    </row>
    <row r="13" spans="1:7" x14ac:dyDescent="0.25">
      <c r="A13" s="124">
        <v>4103</v>
      </c>
      <c r="B13" s="115">
        <v>6</v>
      </c>
      <c r="C13" s="116" t="s">
        <v>281</v>
      </c>
      <c r="D13" s="117">
        <v>50</v>
      </c>
      <c r="E13" s="118" t="s">
        <v>103</v>
      </c>
      <c r="F13" s="117">
        <f t="shared" si="0"/>
        <v>50</v>
      </c>
      <c r="G13" s="125" t="s">
        <v>12</v>
      </c>
    </row>
    <row r="14" spans="1:7" x14ac:dyDescent="0.25">
      <c r="A14" s="124">
        <v>4103</v>
      </c>
      <c r="B14" s="115">
        <v>7</v>
      </c>
      <c r="C14" s="116" t="s">
        <v>282</v>
      </c>
      <c r="D14" s="117">
        <v>30</v>
      </c>
      <c r="E14" s="118" t="s">
        <v>283</v>
      </c>
      <c r="F14" s="117">
        <f t="shared" si="0"/>
        <v>30</v>
      </c>
      <c r="G14" s="125" t="s">
        <v>12</v>
      </c>
    </row>
    <row r="15" spans="1:7" x14ac:dyDescent="0.25">
      <c r="A15" s="124">
        <v>4103</v>
      </c>
      <c r="B15" s="115">
        <v>8</v>
      </c>
      <c r="C15" s="116" t="s">
        <v>284</v>
      </c>
      <c r="D15" s="117">
        <v>12</v>
      </c>
      <c r="E15" s="118" t="s">
        <v>116</v>
      </c>
      <c r="F15" s="117">
        <f t="shared" si="0"/>
        <v>12</v>
      </c>
      <c r="G15" s="125" t="s">
        <v>12</v>
      </c>
    </row>
    <row r="16" spans="1:7" x14ac:dyDescent="0.25">
      <c r="A16" s="124">
        <v>4103</v>
      </c>
      <c r="B16" s="115">
        <v>9</v>
      </c>
      <c r="C16" s="116" t="s">
        <v>285</v>
      </c>
      <c r="D16" s="117">
        <v>5</v>
      </c>
      <c r="E16" s="118" t="s">
        <v>103</v>
      </c>
      <c r="F16" s="117">
        <f t="shared" si="0"/>
        <v>5</v>
      </c>
      <c r="G16" s="125" t="s">
        <v>12</v>
      </c>
    </row>
    <row r="17" spans="1:7" x14ac:dyDescent="0.25">
      <c r="A17" s="124">
        <v>4103</v>
      </c>
      <c r="B17" s="115">
        <v>10</v>
      </c>
      <c r="C17" s="116" t="s">
        <v>286</v>
      </c>
      <c r="D17" s="117">
        <v>500</v>
      </c>
      <c r="E17" s="118" t="s">
        <v>283</v>
      </c>
      <c r="F17" s="117">
        <f t="shared" si="0"/>
        <v>500</v>
      </c>
      <c r="G17" s="125" t="s">
        <v>12</v>
      </c>
    </row>
    <row r="18" spans="1:7" x14ac:dyDescent="0.25">
      <c r="A18" s="124">
        <v>4103</v>
      </c>
      <c r="B18" s="115">
        <v>11</v>
      </c>
      <c r="C18" s="116" t="s">
        <v>287</v>
      </c>
      <c r="D18" s="117">
        <v>5</v>
      </c>
      <c r="E18" s="118" t="s">
        <v>103</v>
      </c>
      <c r="F18" s="117">
        <f t="shared" si="0"/>
        <v>5</v>
      </c>
      <c r="G18" s="125" t="s">
        <v>12</v>
      </c>
    </row>
    <row r="19" spans="1:7" x14ac:dyDescent="0.25">
      <c r="A19" s="124">
        <v>4103</v>
      </c>
      <c r="B19" s="115">
        <v>12</v>
      </c>
      <c r="C19" s="116" t="s">
        <v>288</v>
      </c>
      <c r="D19" s="117">
        <v>1</v>
      </c>
      <c r="E19" s="118" t="s">
        <v>103</v>
      </c>
      <c r="F19" s="117">
        <f t="shared" si="0"/>
        <v>1</v>
      </c>
      <c r="G19" s="125" t="s">
        <v>12</v>
      </c>
    </row>
    <row r="20" spans="1:7" x14ac:dyDescent="0.25">
      <c r="A20" s="124">
        <v>4103</v>
      </c>
      <c r="B20" s="115">
        <v>13</v>
      </c>
      <c r="C20" s="116" t="s">
        <v>289</v>
      </c>
      <c r="D20" s="117">
        <v>20</v>
      </c>
      <c r="E20" s="118" t="s">
        <v>103</v>
      </c>
      <c r="F20" s="117">
        <f t="shared" si="0"/>
        <v>20</v>
      </c>
      <c r="G20" s="125" t="s">
        <v>12</v>
      </c>
    </row>
    <row r="21" spans="1:7" x14ac:dyDescent="0.25">
      <c r="A21" s="124">
        <v>4103</v>
      </c>
      <c r="B21" s="115">
        <v>14</v>
      </c>
      <c r="C21" s="116" t="s">
        <v>290</v>
      </c>
      <c r="D21" s="117">
        <v>20</v>
      </c>
      <c r="E21" s="118" t="s">
        <v>168</v>
      </c>
      <c r="F21" s="117">
        <f t="shared" si="0"/>
        <v>20</v>
      </c>
      <c r="G21" s="125" t="s">
        <v>12</v>
      </c>
    </row>
    <row r="22" spans="1:7" x14ac:dyDescent="0.25">
      <c r="A22" s="124">
        <v>4103</v>
      </c>
      <c r="B22" s="115">
        <v>15</v>
      </c>
      <c r="C22" s="116" t="s">
        <v>291</v>
      </c>
      <c r="D22" s="117">
        <v>50</v>
      </c>
      <c r="E22" s="118" t="s">
        <v>103</v>
      </c>
      <c r="F22" s="117">
        <f t="shared" si="0"/>
        <v>50</v>
      </c>
      <c r="G22" s="125" t="s">
        <v>12</v>
      </c>
    </row>
    <row r="23" spans="1:7" x14ac:dyDescent="0.25">
      <c r="A23" s="124">
        <v>4103</v>
      </c>
      <c r="B23" s="115">
        <v>116</v>
      </c>
      <c r="C23" s="116" t="s">
        <v>292</v>
      </c>
      <c r="D23" s="117">
        <v>50</v>
      </c>
      <c r="E23" s="118" t="s">
        <v>103</v>
      </c>
      <c r="F23" s="117">
        <f t="shared" si="0"/>
        <v>50</v>
      </c>
      <c r="G23" s="125" t="s">
        <v>12</v>
      </c>
    </row>
    <row r="24" spans="1:7" x14ac:dyDescent="0.25">
      <c r="A24" s="124">
        <v>4103</v>
      </c>
      <c r="B24" s="115">
        <v>17</v>
      </c>
      <c r="C24" s="116" t="s">
        <v>293</v>
      </c>
      <c r="D24" s="117">
        <v>30</v>
      </c>
      <c r="E24" s="118" t="s">
        <v>294</v>
      </c>
      <c r="F24" s="117">
        <f t="shared" si="0"/>
        <v>30</v>
      </c>
      <c r="G24" s="125" t="s">
        <v>12</v>
      </c>
    </row>
    <row r="25" spans="1:7" x14ac:dyDescent="0.25">
      <c r="A25" s="124">
        <v>4103</v>
      </c>
      <c r="B25" s="115">
        <v>18</v>
      </c>
      <c r="C25" s="116" t="s">
        <v>295</v>
      </c>
      <c r="D25" s="117">
        <v>50</v>
      </c>
      <c r="E25" s="118" t="s">
        <v>168</v>
      </c>
      <c r="F25" s="117">
        <f t="shared" si="0"/>
        <v>50</v>
      </c>
      <c r="G25" s="125" t="s">
        <v>12</v>
      </c>
    </row>
    <row r="26" spans="1:7" x14ac:dyDescent="0.25">
      <c r="A26" s="124">
        <v>4103</v>
      </c>
      <c r="B26" s="115">
        <v>19</v>
      </c>
      <c r="C26" s="116" t="s">
        <v>296</v>
      </c>
      <c r="D26" s="117">
        <v>20</v>
      </c>
      <c r="E26" s="118" t="s">
        <v>103</v>
      </c>
      <c r="F26" s="117">
        <f t="shared" si="0"/>
        <v>20</v>
      </c>
      <c r="G26" s="125" t="s">
        <v>12</v>
      </c>
    </row>
    <row r="27" spans="1:7" x14ac:dyDescent="0.25">
      <c r="A27" s="124">
        <v>4103</v>
      </c>
      <c r="B27" s="115">
        <v>20</v>
      </c>
      <c r="C27" s="119" t="s">
        <v>390</v>
      </c>
      <c r="D27" s="117">
        <v>10</v>
      </c>
      <c r="E27" s="118" t="s">
        <v>103</v>
      </c>
      <c r="F27" s="117">
        <f t="shared" si="0"/>
        <v>10</v>
      </c>
      <c r="G27" s="125" t="s">
        <v>12</v>
      </c>
    </row>
    <row r="28" spans="1:7" x14ac:dyDescent="0.25">
      <c r="A28" s="124">
        <v>4103</v>
      </c>
      <c r="B28" s="115">
        <v>21</v>
      </c>
      <c r="C28" s="116" t="s">
        <v>297</v>
      </c>
      <c r="D28" s="117">
        <v>300</v>
      </c>
      <c r="E28" s="118" t="s">
        <v>103</v>
      </c>
      <c r="F28" s="117">
        <f t="shared" si="0"/>
        <v>300</v>
      </c>
      <c r="G28" s="125" t="s">
        <v>12</v>
      </c>
    </row>
    <row r="29" spans="1:7" x14ac:dyDescent="0.25">
      <c r="A29" s="124">
        <v>4103</v>
      </c>
      <c r="B29" s="115">
        <v>22</v>
      </c>
      <c r="C29" s="116" t="s">
        <v>298</v>
      </c>
      <c r="D29" s="117">
        <v>20</v>
      </c>
      <c r="E29" s="118" t="s">
        <v>103</v>
      </c>
      <c r="F29" s="117">
        <f t="shared" si="0"/>
        <v>20</v>
      </c>
      <c r="G29" s="125" t="s">
        <v>12</v>
      </c>
    </row>
    <row r="30" spans="1:7" x14ac:dyDescent="0.25">
      <c r="A30" s="124">
        <v>4103</v>
      </c>
      <c r="B30" s="115">
        <v>23</v>
      </c>
      <c r="C30" s="116" t="s">
        <v>299</v>
      </c>
      <c r="D30" s="117">
        <v>20</v>
      </c>
      <c r="E30" s="118" t="s">
        <v>103</v>
      </c>
      <c r="F30" s="117">
        <f t="shared" si="0"/>
        <v>20</v>
      </c>
      <c r="G30" s="125" t="s">
        <v>12</v>
      </c>
    </row>
    <row r="31" spans="1:7" x14ac:dyDescent="0.25">
      <c r="A31" s="124">
        <v>4103</v>
      </c>
      <c r="B31" s="115">
        <v>24</v>
      </c>
      <c r="C31" s="116" t="s">
        <v>300</v>
      </c>
      <c r="D31" s="117">
        <v>100</v>
      </c>
      <c r="E31" s="118" t="s">
        <v>103</v>
      </c>
      <c r="F31" s="117">
        <f t="shared" si="0"/>
        <v>100</v>
      </c>
      <c r="G31" s="125" t="s">
        <v>12</v>
      </c>
    </row>
    <row r="32" spans="1:7" x14ac:dyDescent="0.25">
      <c r="A32" s="124">
        <v>4103</v>
      </c>
      <c r="B32" s="115">
        <v>25</v>
      </c>
      <c r="C32" s="116" t="s">
        <v>301</v>
      </c>
      <c r="D32" s="117">
        <v>20</v>
      </c>
      <c r="E32" s="118" t="s">
        <v>103</v>
      </c>
      <c r="F32" s="117">
        <f t="shared" si="0"/>
        <v>20</v>
      </c>
      <c r="G32" s="125" t="s">
        <v>12</v>
      </c>
    </row>
    <row r="33" spans="1:7" x14ac:dyDescent="0.25">
      <c r="A33" s="124">
        <v>4103</v>
      </c>
      <c r="B33" s="115">
        <v>26</v>
      </c>
      <c r="C33" s="116" t="s">
        <v>302</v>
      </c>
      <c r="D33" s="117">
        <v>5000</v>
      </c>
      <c r="E33" s="118" t="s">
        <v>89</v>
      </c>
      <c r="F33" s="117">
        <f t="shared" si="0"/>
        <v>5000</v>
      </c>
      <c r="G33" s="125" t="s">
        <v>12</v>
      </c>
    </row>
    <row r="34" spans="1:7" ht="15.75" thickBot="1" x14ac:dyDescent="0.3">
      <c r="A34" s="126">
        <v>4103</v>
      </c>
      <c r="B34" s="127">
        <v>27</v>
      </c>
      <c r="C34" s="128" t="s">
        <v>303</v>
      </c>
      <c r="D34" s="129">
        <v>500</v>
      </c>
      <c r="E34" s="130" t="s">
        <v>103</v>
      </c>
      <c r="F34" s="129">
        <f t="shared" si="0"/>
        <v>500</v>
      </c>
      <c r="G34" s="131" t="s">
        <v>12</v>
      </c>
    </row>
    <row r="35" spans="1:7" x14ac:dyDescent="0.25">
      <c r="A35" s="481" t="s">
        <v>0</v>
      </c>
      <c r="B35" s="482"/>
      <c r="C35" s="482"/>
      <c r="D35" s="482"/>
      <c r="E35" s="482"/>
      <c r="F35" s="482"/>
      <c r="G35" s="483"/>
    </row>
    <row r="36" spans="1:7" x14ac:dyDescent="0.25">
      <c r="A36" s="478" t="s">
        <v>1</v>
      </c>
      <c r="B36" s="479"/>
      <c r="C36" s="479"/>
      <c r="D36" s="479"/>
      <c r="E36" s="479"/>
      <c r="F36" s="479"/>
      <c r="G36" s="480"/>
    </row>
    <row r="37" spans="1:7" x14ac:dyDescent="0.25">
      <c r="A37" s="478" t="s">
        <v>2</v>
      </c>
      <c r="B37" s="479"/>
      <c r="C37" s="479"/>
      <c r="D37" s="479"/>
      <c r="E37" s="479"/>
      <c r="F37" s="479"/>
      <c r="G37" s="480"/>
    </row>
    <row r="38" spans="1:7" x14ac:dyDescent="0.25">
      <c r="A38" s="478" t="s">
        <v>463</v>
      </c>
      <c r="B38" s="479"/>
      <c r="C38" s="479"/>
      <c r="D38" s="479"/>
      <c r="E38" s="479"/>
      <c r="F38" s="479"/>
      <c r="G38" s="480"/>
    </row>
    <row r="39" spans="1:7" x14ac:dyDescent="0.25">
      <c r="A39" s="478" t="s">
        <v>455</v>
      </c>
      <c r="B39" s="479"/>
      <c r="C39" s="479"/>
      <c r="D39" s="479"/>
      <c r="E39" s="479"/>
      <c r="F39" s="479"/>
      <c r="G39" s="480"/>
    </row>
    <row r="40" spans="1:7" x14ac:dyDescent="0.25">
      <c r="A40" s="478"/>
      <c r="B40" s="479"/>
      <c r="C40" s="479"/>
      <c r="D40" s="479"/>
      <c r="E40" s="479"/>
      <c r="F40" s="479"/>
      <c r="G40" s="480"/>
    </row>
    <row r="41" spans="1:7" ht="25.5" x14ac:dyDescent="0.25">
      <c r="A41" s="122" t="s">
        <v>4</v>
      </c>
      <c r="B41" s="120" t="s">
        <v>5</v>
      </c>
      <c r="C41" s="120" t="s">
        <v>6</v>
      </c>
      <c r="D41" s="121" t="s">
        <v>7</v>
      </c>
      <c r="E41" s="120" t="s">
        <v>8</v>
      </c>
      <c r="F41" s="120" t="s">
        <v>465</v>
      </c>
      <c r="G41" s="123" t="s">
        <v>9</v>
      </c>
    </row>
    <row r="42" spans="1:7" x14ac:dyDescent="0.25">
      <c r="A42" s="124">
        <v>4103</v>
      </c>
      <c r="B42" s="115">
        <v>28</v>
      </c>
      <c r="C42" s="116" t="s">
        <v>304</v>
      </c>
      <c r="D42" s="117">
        <v>2000</v>
      </c>
      <c r="E42" s="118" t="s">
        <v>103</v>
      </c>
      <c r="F42" s="117">
        <f t="shared" si="0"/>
        <v>2000</v>
      </c>
      <c r="G42" s="125" t="s">
        <v>12</v>
      </c>
    </row>
    <row r="43" spans="1:7" x14ac:dyDescent="0.25">
      <c r="A43" s="124">
        <v>4103</v>
      </c>
      <c r="B43" s="115">
        <v>29</v>
      </c>
      <c r="C43" s="116" t="s">
        <v>305</v>
      </c>
      <c r="D43" s="117">
        <v>10</v>
      </c>
      <c r="E43" s="118" t="s">
        <v>103</v>
      </c>
      <c r="F43" s="117">
        <f t="shared" si="0"/>
        <v>10</v>
      </c>
      <c r="G43" s="125" t="s">
        <v>12</v>
      </c>
    </row>
    <row r="44" spans="1:7" x14ac:dyDescent="0.25">
      <c r="A44" s="124">
        <v>4103</v>
      </c>
      <c r="B44" s="115">
        <v>30</v>
      </c>
      <c r="C44" s="116" t="s">
        <v>306</v>
      </c>
      <c r="D44" s="117">
        <v>30</v>
      </c>
      <c r="E44" s="118" t="s">
        <v>103</v>
      </c>
      <c r="F44" s="117">
        <f t="shared" si="0"/>
        <v>30</v>
      </c>
      <c r="G44" s="125" t="s">
        <v>12</v>
      </c>
    </row>
    <row r="45" spans="1:7" x14ac:dyDescent="0.25">
      <c r="A45" s="124">
        <v>4103</v>
      </c>
      <c r="B45" s="115">
        <v>31</v>
      </c>
      <c r="C45" s="116" t="s">
        <v>307</v>
      </c>
      <c r="D45" s="117">
        <v>10</v>
      </c>
      <c r="E45" s="118" t="s">
        <v>118</v>
      </c>
      <c r="F45" s="117">
        <f t="shared" si="0"/>
        <v>10</v>
      </c>
      <c r="G45" s="125" t="s">
        <v>12</v>
      </c>
    </row>
    <row r="46" spans="1:7" x14ac:dyDescent="0.25">
      <c r="A46" s="124">
        <v>4103</v>
      </c>
      <c r="B46" s="115">
        <v>32</v>
      </c>
      <c r="C46" s="116" t="s">
        <v>308</v>
      </c>
      <c r="D46" s="117">
        <v>50</v>
      </c>
      <c r="E46" s="118" t="s">
        <v>309</v>
      </c>
      <c r="F46" s="117">
        <f t="shared" si="0"/>
        <v>50</v>
      </c>
      <c r="G46" s="125" t="s">
        <v>12</v>
      </c>
    </row>
    <row r="47" spans="1:7" x14ac:dyDescent="0.25">
      <c r="A47" s="124">
        <v>4103</v>
      </c>
      <c r="B47" s="115">
        <v>33</v>
      </c>
      <c r="C47" s="116" t="s">
        <v>310</v>
      </c>
      <c r="D47" s="117">
        <v>150</v>
      </c>
      <c r="E47" s="118" t="s">
        <v>309</v>
      </c>
      <c r="F47" s="117">
        <f t="shared" si="0"/>
        <v>150</v>
      </c>
      <c r="G47" s="125" t="s">
        <v>12</v>
      </c>
    </row>
    <row r="48" spans="1:7" x14ac:dyDescent="0.25">
      <c r="A48" s="124">
        <v>4103</v>
      </c>
      <c r="B48" s="115">
        <v>34</v>
      </c>
      <c r="C48" s="116" t="s">
        <v>311</v>
      </c>
      <c r="D48" s="117">
        <v>150</v>
      </c>
      <c r="E48" s="118" t="s">
        <v>18</v>
      </c>
      <c r="F48" s="117">
        <f t="shared" si="0"/>
        <v>150</v>
      </c>
      <c r="G48" s="125" t="s">
        <v>12</v>
      </c>
    </row>
    <row r="49" spans="1:7" x14ac:dyDescent="0.25">
      <c r="A49" s="124">
        <v>4103</v>
      </c>
      <c r="B49" s="115">
        <v>35</v>
      </c>
      <c r="C49" s="116" t="s">
        <v>312</v>
      </c>
      <c r="D49" s="117">
        <v>100</v>
      </c>
      <c r="E49" s="118" t="s">
        <v>103</v>
      </c>
      <c r="F49" s="117">
        <f t="shared" si="0"/>
        <v>100</v>
      </c>
      <c r="G49" s="125" t="s">
        <v>12</v>
      </c>
    </row>
    <row r="50" spans="1:7" x14ac:dyDescent="0.25">
      <c r="A50" s="124">
        <v>4103</v>
      </c>
      <c r="B50" s="115">
        <v>36</v>
      </c>
      <c r="C50" s="116" t="s">
        <v>313</v>
      </c>
      <c r="D50" s="117">
        <v>20</v>
      </c>
      <c r="E50" s="118" t="s">
        <v>116</v>
      </c>
      <c r="F50" s="117">
        <f t="shared" si="0"/>
        <v>20</v>
      </c>
      <c r="G50" s="125" t="s">
        <v>12</v>
      </c>
    </row>
    <row r="51" spans="1:7" x14ac:dyDescent="0.25">
      <c r="A51" s="124">
        <v>4103</v>
      </c>
      <c r="B51" s="115">
        <v>37</v>
      </c>
      <c r="C51" s="116" t="s">
        <v>314</v>
      </c>
      <c r="D51" s="117">
        <v>10</v>
      </c>
      <c r="E51" s="118" t="s">
        <v>168</v>
      </c>
      <c r="F51" s="117">
        <f t="shared" si="0"/>
        <v>10</v>
      </c>
      <c r="G51" s="125" t="s">
        <v>12</v>
      </c>
    </row>
    <row r="52" spans="1:7" x14ac:dyDescent="0.25">
      <c r="A52" s="124">
        <v>4103</v>
      </c>
      <c r="B52" s="115">
        <v>38</v>
      </c>
      <c r="C52" s="116" t="s">
        <v>315</v>
      </c>
      <c r="D52" s="117">
        <v>30</v>
      </c>
      <c r="E52" s="118" t="s">
        <v>309</v>
      </c>
      <c r="F52" s="117">
        <f t="shared" si="0"/>
        <v>30</v>
      </c>
      <c r="G52" s="125" t="s">
        <v>12</v>
      </c>
    </row>
    <row r="53" spans="1:7" x14ac:dyDescent="0.25">
      <c r="A53" s="124">
        <v>4103</v>
      </c>
      <c r="B53" s="115">
        <v>39</v>
      </c>
      <c r="C53" s="116" t="s">
        <v>316</v>
      </c>
      <c r="D53" s="117">
        <v>5</v>
      </c>
      <c r="E53" s="118" t="s">
        <v>103</v>
      </c>
      <c r="F53" s="117">
        <f t="shared" si="0"/>
        <v>5</v>
      </c>
      <c r="G53" s="125" t="s">
        <v>12</v>
      </c>
    </row>
    <row r="54" spans="1:7" x14ac:dyDescent="0.25">
      <c r="A54" s="124">
        <v>4103</v>
      </c>
      <c r="B54" s="115">
        <v>40</v>
      </c>
      <c r="C54" s="116" t="s">
        <v>317</v>
      </c>
      <c r="D54" s="117">
        <v>5</v>
      </c>
      <c r="E54" s="118" t="s">
        <v>103</v>
      </c>
      <c r="F54" s="117">
        <f t="shared" si="0"/>
        <v>5</v>
      </c>
      <c r="G54" s="125" t="s">
        <v>12</v>
      </c>
    </row>
    <row r="55" spans="1:7" ht="15.75" thickBot="1" x14ac:dyDescent="0.3">
      <c r="A55" s="126">
        <v>4103</v>
      </c>
      <c r="B55" s="127">
        <v>41</v>
      </c>
      <c r="C55" s="128" t="s">
        <v>318</v>
      </c>
      <c r="D55" s="129">
        <v>15</v>
      </c>
      <c r="E55" s="130" t="s">
        <v>127</v>
      </c>
      <c r="F55" s="129">
        <f t="shared" si="0"/>
        <v>15</v>
      </c>
      <c r="G55" s="131" t="s">
        <v>12</v>
      </c>
    </row>
    <row r="56" spans="1:7" x14ac:dyDescent="0.25">
      <c r="A56" s="228"/>
      <c r="B56" s="14"/>
      <c r="C56" s="228"/>
      <c r="D56" s="228"/>
      <c r="E56" s="228"/>
      <c r="F56" s="228"/>
      <c r="G56" s="228"/>
    </row>
    <row r="57" spans="1:7" x14ac:dyDescent="0.25">
      <c r="A57" s="250"/>
      <c r="B57" s="250"/>
      <c r="C57" s="250"/>
      <c r="D57" s="250"/>
      <c r="E57" s="250"/>
      <c r="F57" s="250"/>
      <c r="G57" s="250"/>
    </row>
    <row r="58" spans="1:7" x14ac:dyDescent="0.25">
      <c r="A58" s="228"/>
      <c r="B58" s="228"/>
      <c r="D58" s="228"/>
    </row>
    <row r="59" spans="1:7" x14ac:dyDescent="0.25">
      <c r="A59" s="14"/>
      <c r="B59" s="14"/>
      <c r="C59" s="87" t="s">
        <v>469</v>
      </c>
      <c r="D59" s="12"/>
      <c r="E59" s="13"/>
      <c r="F59" s="14"/>
      <c r="G59" s="15"/>
    </row>
    <row r="60" spans="1:7" x14ac:dyDescent="0.25">
      <c r="A60" s="228"/>
      <c r="B60" s="228"/>
      <c r="C60" s="88" t="s">
        <v>468</v>
      </c>
      <c r="D60" s="228"/>
    </row>
    <row r="61" spans="1:7" x14ac:dyDescent="0.25">
      <c r="A61" s="228"/>
      <c r="B61" s="228"/>
      <c r="D61" s="228"/>
    </row>
  </sheetData>
  <sheetProtection password="CCF4" sheet="1" objects="1" scenarios="1"/>
  <mergeCells count="12">
    <mergeCell ref="A1:G1"/>
    <mergeCell ref="A2:G2"/>
    <mergeCell ref="A3:G3"/>
    <mergeCell ref="A5:G5"/>
    <mergeCell ref="A4:G4"/>
    <mergeCell ref="A39:G39"/>
    <mergeCell ref="A40:G40"/>
    <mergeCell ref="A6:G6"/>
    <mergeCell ref="A35:G35"/>
    <mergeCell ref="A36:G36"/>
    <mergeCell ref="A37:G37"/>
    <mergeCell ref="A38:G38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3"/>
  <sheetViews>
    <sheetView windowProtection="1" topLeftCell="A49" workbookViewId="0">
      <selection activeCell="C62" sqref="C62:C63"/>
    </sheetView>
  </sheetViews>
  <sheetFormatPr baseColWidth="10" defaultRowHeight="15" x14ac:dyDescent="0.25"/>
  <cols>
    <col min="1" max="1" width="8.28515625" customWidth="1"/>
    <col min="2" max="2" width="7.42578125" customWidth="1"/>
    <col min="3" max="3" width="35.85546875" bestFit="1" customWidth="1"/>
    <col min="4" max="4" width="16.140625" bestFit="1" customWidth="1"/>
    <col min="5" max="5" width="14.7109375" bestFit="1" customWidth="1"/>
    <col min="6" max="6" width="13.5703125" style="5" bestFit="1" customWidth="1"/>
    <col min="7" max="7" width="17.42578125" customWidth="1"/>
    <col min="257" max="257" width="14.85546875" bestFit="1" customWidth="1"/>
    <col min="258" max="258" width="8.140625" bestFit="1" customWidth="1"/>
    <col min="259" max="259" width="35.8554687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3" max="513" width="14.85546875" bestFit="1" customWidth="1"/>
    <col min="514" max="514" width="8.140625" bestFit="1" customWidth="1"/>
    <col min="515" max="515" width="35.8554687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69" max="769" width="14.85546875" bestFit="1" customWidth="1"/>
    <col min="770" max="770" width="8.140625" bestFit="1" customWidth="1"/>
    <col min="771" max="771" width="35.8554687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5" max="1025" width="14.85546875" bestFit="1" customWidth="1"/>
    <col min="1026" max="1026" width="8.140625" bestFit="1" customWidth="1"/>
    <col min="1027" max="1027" width="35.8554687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1" max="1281" width="14.85546875" bestFit="1" customWidth="1"/>
    <col min="1282" max="1282" width="8.140625" bestFit="1" customWidth="1"/>
    <col min="1283" max="1283" width="35.8554687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7" max="1537" width="14.85546875" bestFit="1" customWidth="1"/>
    <col min="1538" max="1538" width="8.140625" bestFit="1" customWidth="1"/>
    <col min="1539" max="1539" width="35.8554687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3" max="1793" width="14.85546875" bestFit="1" customWidth="1"/>
    <col min="1794" max="1794" width="8.140625" bestFit="1" customWidth="1"/>
    <col min="1795" max="1795" width="35.8554687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49" max="2049" width="14.85546875" bestFit="1" customWidth="1"/>
    <col min="2050" max="2050" width="8.140625" bestFit="1" customWidth="1"/>
    <col min="2051" max="2051" width="35.8554687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5" max="2305" width="14.85546875" bestFit="1" customWidth="1"/>
    <col min="2306" max="2306" width="8.140625" bestFit="1" customWidth="1"/>
    <col min="2307" max="2307" width="35.8554687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1" max="2561" width="14.85546875" bestFit="1" customWidth="1"/>
    <col min="2562" max="2562" width="8.140625" bestFit="1" customWidth="1"/>
    <col min="2563" max="2563" width="35.8554687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7" max="2817" width="14.85546875" bestFit="1" customWidth="1"/>
    <col min="2818" max="2818" width="8.140625" bestFit="1" customWidth="1"/>
    <col min="2819" max="2819" width="35.8554687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3" max="3073" width="14.85546875" bestFit="1" customWidth="1"/>
    <col min="3074" max="3074" width="8.140625" bestFit="1" customWidth="1"/>
    <col min="3075" max="3075" width="35.8554687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29" max="3329" width="14.85546875" bestFit="1" customWidth="1"/>
    <col min="3330" max="3330" width="8.140625" bestFit="1" customWidth="1"/>
    <col min="3331" max="3331" width="35.8554687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5" max="3585" width="14.85546875" bestFit="1" customWidth="1"/>
    <col min="3586" max="3586" width="8.140625" bestFit="1" customWidth="1"/>
    <col min="3587" max="3587" width="35.8554687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1" max="3841" width="14.85546875" bestFit="1" customWidth="1"/>
    <col min="3842" max="3842" width="8.140625" bestFit="1" customWidth="1"/>
    <col min="3843" max="3843" width="35.8554687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7" max="4097" width="14.85546875" bestFit="1" customWidth="1"/>
    <col min="4098" max="4098" width="8.140625" bestFit="1" customWidth="1"/>
    <col min="4099" max="4099" width="35.8554687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3" max="4353" width="14.85546875" bestFit="1" customWidth="1"/>
    <col min="4354" max="4354" width="8.140625" bestFit="1" customWidth="1"/>
    <col min="4355" max="4355" width="35.8554687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09" max="4609" width="14.85546875" bestFit="1" customWidth="1"/>
    <col min="4610" max="4610" width="8.140625" bestFit="1" customWidth="1"/>
    <col min="4611" max="4611" width="35.8554687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5" max="4865" width="14.85546875" bestFit="1" customWidth="1"/>
    <col min="4866" max="4866" width="8.140625" bestFit="1" customWidth="1"/>
    <col min="4867" max="4867" width="35.8554687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1" max="5121" width="14.85546875" bestFit="1" customWidth="1"/>
    <col min="5122" max="5122" width="8.140625" bestFit="1" customWidth="1"/>
    <col min="5123" max="5123" width="35.8554687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7" max="5377" width="14.85546875" bestFit="1" customWidth="1"/>
    <col min="5378" max="5378" width="8.140625" bestFit="1" customWidth="1"/>
    <col min="5379" max="5379" width="35.8554687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3" max="5633" width="14.85546875" bestFit="1" customWidth="1"/>
    <col min="5634" max="5634" width="8.140625" bestFit="1" customWidth="1"/>
    <col min="5635" max="5635" width="35.8554687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89" max="5889" width="14.85546875" bestFit="1" customWidth="1"/>
    <col min="5890" max="5890" width="8.140625" bestFit="1" customWidth="1"/>
    <col min="5891" max="5891" width="35.8554687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5" max="6145" width="14.85546875" bestFit="1" customWidth="1"/>
    <col min="6146" max="6146" width="8.140625" bestFit="1" customWidth="1"/>
    <col min="6147" max="6147" width="35.8554687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1" max="6401" width="14.85546875" bestFit="1" customWidth="1"/>
    <col min="6402" max="6402" width="8.140625" bestFit="1" customWidth="1"/>
    <col min="6403" max="6403" width="35.8554687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7" max="6657" width="14.85546875" bestFit="1" customWidth="1"/>
    <col min="6658" max="6658" width="8.140625" bestFit="1" customWidth="1"/>
    <col min="6659" max="6659" width="35.8554687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3" max="6913" width="14.85546875" bestFit="1" customWidth="1"/>
    <col min="6914" max="6914" width="8.140625" bestFit="1" customWidth="1"/>
    <col min="6915" max="6915" width="35.8554687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69" max="7169" width="14.85546875" bestFit="1" customWidth="1"/>
    <col min="7170" max="7170" width="8.140625" bestFit="1" customWidth="1"/>
    <col min="7171" max="7171" width="35.8554687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5" max="7425" width="14.85546875" bestFit="1" customWidth="1"/>
    <col min="7426" max="7426" width="8.140625" bestFit="1" customWidth="1"/>
    <col min="7427" max="7427" width="35.8554687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1" max="7681" width="14.85546875" bestFit="1" customWidth="1"/>
    <col min="7682" max="7682" width="8.140625" bestFit="1" customWidth="1"/>
    <col min="7683" max="7683" width="35.8554687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7" max="7937" width="14.85546875" bestFit="1" customWidth="1"/>
    <col min="7938" max="7938" width="8.140625" bestFit="1" customWidth="1"/>
    <col min="7939" max="7939" width="35.8554687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3" max="8193" width="14.85546875" bestFit="1" customWidth="1"/>
    <col min="8194" max="8194" width="8.140625" bestFit="1" customWidth="1"/>
    <col min="8195" max="8195" width="35.8554687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49" max="8449" width="14.85546875" bestFit="1" customWidth="1"/>
    <col min="8450" max="8450" width="8.140625" bestFit="1" customWidth="1"/>
    <col min="8451" max="8451" width="35.8554687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5" max="8705" width="14.85546875" bestFit="1" customWidth="1"/>
    <col min="8706" max="8706" width="8.140625" bestFit="1" customWidth="1"/>
    <col min="8707" max="8707" width="35.8554687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1" max="8961" width="14.85546875" bestFit="1" customWidth="1"/>
    <col min="8962" max="8962" width="8.140625" bestFit="1" customWidth="1"/>
    <col min="8963" max="8963" width="35.8554687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7" max="9217" width="14.85546875" bestFit="1" customWidth="1"/>
    <col min="9218" max="9218" width="8.140625" bestFit="1" customWidth="1"/>
    <col min="9219" max="9219" width="35.8554687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3" max="9473" width="14.85546875" bestFit="1" customWidth="1"/>
    <col min="9474" max="9474" width="8.140625" bestFit="1" customWidth="1"/>
    <col min="9475" max="9475" width="35.8554687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29" max="9729" width="14.85546875" bestFit="1" customWidth="1"/>
    <col min="9730" max="9730" width="8.140625" bestFit="1" customWidth="1"/>
    <col min="9731" max="9731" width="35.8554687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5" max="9985" width="14.85546875" bestFit="1" customWidth="1"/>
    <col min="9986" max="9986" width="8.140625" bestFit="1" customWidth="1"/>
    <col min="9987" max="9987" width="35.8554687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1" max="10241" width="14.85546875" bestFit="1" customWidth="1"/>
    <col min="10242" max="10242" width="8.140625" bestFit="1" customWidth="1"/>
    <col min="10243" max="10243" width="35.8554687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7" max="10497" width="14.85546875" bestFit="1" customWidth="1"/>
    <col min="10498" max="10498" width="8.140625" bestFit="1" customWidth="1"/>
    <col min="10499" max="10499" width="35.8554687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3" max="10753" width="14.85546875" bestFit="1" customWidth="1"/>
    <col min="10754" max="10754" width="8.140625" bestFit="1" customWidth="1"/>
    <col min="10755" max="10755" width="35.8554687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09" max="11009" width="14.85546875" bestFit="1" customWidth="1"/>
    <col min="11010" max="11010" width="8.140625" bestFit="1" customWidth="1"/>
    <col min="11011" max="11011" width="35.8554687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5" max="11265" width="14.85546875" bestFit="1" customWidth="1"/>
    <col min="11266" max="11266" width="8.140625" bestFit="1" customWidth="1"/>
    <col min="11267" max="11267" width="35.8554687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1" max="11521" width="14.85546875" bestFit="1" customWidth="1"/>
    <col min="11522" max="11522" width="8.140625" bestFit="1" customWidth="1"/>
    <col min="11523" max="11523" width="35.8554687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7" max="11777" width="14.85546875" bestFit="1" customWidth="1"/>
    <col min="11778" max="11778" width="8.140625" bestFit="1" customWidth="1"/>
    <col min="11779" max="11779" width="35.8554687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3" max="12033" width="14.85546875" bestFit="1" customWidth="1"/>
    <col min="12034" max="12034" width="8.140625" bestFit="1" customWidth="1"/>
    <col min="12035" max="12035" width="35.8554687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89" max="12289" width="14.85546875" bestFit="1" customWidth="1"/>
    <col min="12290" max="12290" width="8.140625" bestFit="1" customWidth="1"/>
    <col min="12291" max="12291" width="35.8554687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5" max="12545" width="14.85546875" bestFit="1" customWidth="1"/>
    <col min="12546" max="12546" width="8.140625" bestFit="1" customWidth="1"/>
    <col min="12547" max="12547" width="35.8554687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1" max="12801" width="14.85546875" bestFit="1" customWidth="1"/>
    <col min="12802" max="12802" width="8.140625" bestFit="1" customWidth="1"/>
    <col min="12803" max="12803" width="35.8554687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7" max="13057" width="14.85546875" bestFit="1" customWidth="1"/>
    <col min="13058" max="13058" width="8.140625" bestFit="1" customWidth="1"/>
    <col min="13059" max="13059" width="35.8554687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3" max="13313" width="14.85546875" bestFit="1" customWidth="1"/>
    <col min="13314" max="13314" width="8.140625" bestFit="1" customWidth="1"/>
    <col min="13315" max="13315" width="35.8554687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69" max="13569" width="14.85546875" bestFit="1" customWidth="1"/>
    <col min="13570" max="13570" width="8.140625" bestFit="1" customWidth="1"/>
    <col min="13571" max="13571" width="35.8554687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5" max="13825" width="14.85546875" bestFit="1" customWidth="1"/>
    <col min="13826" max="13826" width="8.140625" bestFit="1" customWidth="1"/>
    <col min="13827" max="13827" width="35.8554687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1" max="14081" width="14.85546875" bestFit="1" customWidth="1"/>
    <col min="14082" max="14082" width="8.140625" bestFit="1" customWidth="1"/>
    <col min="14083" max="14083" width="35.8554687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7" max="14337" width="14.85546875" bestFit="1" customWidth="1"/>
    <col min="14338" max="14338" width="8.140625" bestFit="1" customWidth="1"/>
    <col min="14339" max="14339" width="35.8554687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3" max="14593" width="14.85546875" bestFit="1" customWidth="1"/>
    <col min="14594" max="14594" width="8.140625" bestFit="1" customWidth="1"/>
    <col min="14595" max="14595" width="35.8554687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49" max="14849" width="14.85546875" bestFit="1" customWidth="1"/>
    <col min="14850" max="14850" width="8.140625" bestFit="1" customWidth="1"/>
    <col min="14851" max="14851" width="35.8554687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5" max="15105" width="14.85546875" bestFit="1" customWidth="1"/>
    <col min="15106" max="15106" width="8.140625" bestFit="1" customWidth="1"/>
    <col min="15107" max="15107" width="35.8554687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1" max="15361" width="14.85546875" bestFit="1" customWidth="1"/>
    <col min="15362" max="15362" width="8.140625" bestFit="1" customWidth="1"/>
    <col min="15363" max="15363" width="35.8554687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7" max="15617" width="14.85546875" bestFit="1" customWidth="1"/>
    <col min="15618" max="15618" width="8.140625" bestFit="1" customWidth="1"/>
    <col min="15619" max="15619" width="35.8554687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3" max="15873" width="14.85546875" bestFit="1" customWidth="1"/>
    <col min="15874" max="15874" width="8.140625" bestFit="1" customWidth="1"/>
    <col min="15875" max="15875" width="35.8554687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29" max="16129" width="14.85546875" bestFit="1" customWidth="1"/>
    <col min="16130" max="16130" width="8.140625" bestFit="1" customWidth="1"/>
    <col min="16131" max="16131" width="35.8554687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8" x14ac:dyDescent="0.25">
      <c r="A1" s="484" t="s">
        <v>0</v>
      </c>
      <c r="B1" s="485"/>
      <c r="C1" s="485"/>
      <c r="D1" s="485"/>
      <c r="E1" s="485"/>
      <c r="F1" s="485"/>
      <c r="G1" s="486"/>
    </row>
    <row r="2" spans="1:8" x14ac:dyDescent="0.25">
      <c r="A2" s="487" t="s">
        <v>1</v>
      </c>
      <c r="B2" s="488"/>
      <c r="C2" s="488"/>
      <c r="D2" s="488"/>
      <c r="E2" s="488"/>
      <c r="F2" s="488"/>
      <c r="G2" s="489"/>
    </row>
    <row r="3" spans="1:8" x14ac:dyDescent="0.25">
      <c r="A3" s="487" t="s">
        <v>2</v>
      </c>
      <c r="B3" s="488"/>
      <c r="C3" s="488"/>
      <c r="D3" s="488"/>
      <c r="E3" s="488"/>
      <c r="F3" s="488"/>
      <c r="G3" s="489"/>
    </row>
    <row r="4" spans="1:8" x14ac:dyDescent="0.25">
      <c r="A4" s="487" t="s">
        <v>462</v>
      </c>
      <c r="B4" s="488"/>
      <c r="C4" s="488"/>
      <c r="D4" s="488"/>
      <c r="E4" s="488"/>
      <c r="F4" s="488"/>
      <c r="G4" s="489"/>
    </row>
    <row r="5" spans="1:8" x14ac:dyDescent="0.25">
      <c r="A5" s="487" t="s">
        <v>455</v>
      </c>
      <c r="B5" s="488"/>
      <c r="C5" s="488"/>
      <c r="D5" s="488"/>
      <c r="E5" s="488"/>
      <c r="F5" s="488"/>
      <c r="G5" s="489"/>
    </row>
    <row r="6" spans="1:8" x14ac:dyDescent="0.25">
      <c r="A6" s="490"/>
      <c r="B6" s="491"/>
      <c r="C6" s="491"/>
      <c r="D6" s="491"/>
      <c r="E6" s="491"/>
      <c r="F6" s="491"/>
      <c r="G6" s="492"/>
    </row>
    <row r="7" spans="1:8" ht="28.5" customHeight="1" x14ac:dyDescent="0.25">
      <c r="A7" s="102" t="s">
        <v>4</v>
      </c>
      <c r="B7" s="97" t="s">
        <v>5</v>
      </c>
      <c r="C7" s="97" t="s">
        <v>6</v>
      </c>
      <c r="D7" s="98" t="s">
        <v>7</v>
      </c>
      <c r="E7" s="97" t="s">
        <v>8</v>
      </c>
      <c r="F7" s="98" t="s">
        <v>461</v>
      </c>
      <c r="G7" s="103" t="s">
        <v>9</v>
      </c>
      <c r="H7" s="1"/>
    </row>
    <row r="8" spans="1:8" x14ac:dyDescent="0.25">
      <c r="A8" s="104">
        <v>4103</v>
      </c>
      <c r="B8" s="89">
        <v>1</v>
      </c>
      <c r="C8" s="90" t="s">
        <v>236</v>
      </c>
      <c r="D8" s="91">
        <v>3</v>
      </c>
      <c r="E8" s="90" t="s">
        <v>103</v>
      </c>
      <c r="F8" s="91">
        <f>D8</f>
        <v>3</v>
      </c>
      <c r="G8" s="105" t="s">
        <v>12</v>
      </c>
    </row>
    <row r="9" spans="1:8" x14ac:dyDescent="0.25">
      <c r="A9" s="104">
        <v>4103</v>
      </c>
      <c r="B9" s="89">
        <v>2</v>
      </c>
      <c r="C9" s="90" t="s">
        <v>237</v>
      </c>
      <c r="D9" s="91">
        <f>1+1</f>
        <v>2</v>
      </c>
      <c r="E9" s="90" t="s">
        <v>194</v>
      </c>
      <c r="F9" s="91">
        <f t="shared" ref="F9:F58" si="0">D9</f>
        <v>2</v>
      </c>
      <c r="G9" s="105" t="s">
        <v>12</v>
      </c>
    </row>
    <row r="10" spans="1:8" x14ac:dyDescent="0.25">
      <c r="A10" s="104">
        <v>4103</v>
      </c>
      <c r="B10" s="89">
        <v>3</v>
      </c>
      <c r="C10" s="90" t="s">
        <v>238</v>
      </c>
      <c r="D10" s="91">
        <v>20</v>
      </c>
      <c r="E10" s="90" t="s">
        <v>194</v>
      </c>
      <c r="F10" s="91">
        <f t="shared" si="0"/>
        <v>20</v>
      </c>
      <c r="G10" s="105" t="s">
        <v>12</v>
      </c>
    </row>
    <row r="11" spans="1:8" x14ac:dyDescent="0.25">
      <c r="A11" s="104">
        <v>4103</v>
      </c>
      <c r="B11" s="89">
        <v>4</v>
      </c>
      <c r="C11" s="90" t="s">
        <v>239</v>
      </c>
      <c r="D11" s="91">
        <v>5</v>
      </c>
      <c r="E11" s="90" t="s">
        <v>194</v>
      </c>
      <c r="F11" s="91">
        <f t="shared" si="0"/>
        <v>5</v>
      </c>
      <c r="G11" s="105" t="s">
        <v>12</v>
      </c>
    </row>
    <row r="12" spans="1:8" x14ac:dyDescent="0.25">
      <c r="A12" s="104">
        <v>4103</v>
      </c>
      <c r="B12" s="89">
        <v>5</v>
      </c>
      <c r="C12" s="90" t="s">
        <v>240</v>
      </c>
      <c r="D12" s="91">
        <v>5</v>
      </c>
      <c r="E12" s="92" t="s">
        <v>18</v>
      </c>
      <c r="F12" s="91">
        <f t="shared" si="0"/>
        <v>5</v>
      </c>
      <c r="G12" s="105" t="s">
        <v>12</v>
      </c>
    </row>
    <row r="13" spans="1:8" x14ac:dyDescent="0.25">
      <c r="A13" s="104">
        <v>4103</v>
      </c>
      <c r="B13" s="89">
        <v>6</v>
      </c>
      <c r="C13" s="90" t="s">
        <v>241</v>
      </c>
      <c r="D13" s="91">
        <v>5</v>
      </c>
      <c r="E13" s="90" t="s">
        <v>122</v>
      </c>
      <c r="F13" s="91">
        <f t="shared" si="0"/>
        <v>5</v>
      </c>
      <c r="G13" s="105" t="s">
        <v>12</v>
      </c>
    </row>
    <row r="14" spans="1:8" x14ac:dyDescent="0.25">
      <c r="A14" s="104">
        <v>4103</v>
      </c>
      <c r="B14" s="89">
        <v>7</v>
      </c>
      <c r="C14" s="90" t="s">
        <v>242</v>
      </c>
      <c r="D14" s="91">
        <v>5</v>
      </c>
      <c r="E14" s="90" t="s">
        <v>18</v>
      </c>
      <c r="F14" s="91">
        <f t="shared" si="0"/>
        <v>5</v>
      </c>
      <c r="G14" s="105" t="s">
        <v>12</v>
      </c>
    </row>
    <row r="15" spans="1:8" x14ac:dyDescent="0.25">
      <c r="A15" s="104">
        <v>4103</v>
      </c>
      <c r="B15" s="89">
        <v>8</v>
      </c>
      <c r="C15" s="90" t="s">
        <v>243</v>
      </c>
      <c r="D15" s="91">
        <v>15</v>
      </c>
      <c r="E15" s="90" t="s">
        <v>168</v>
      </c>
      <c r="F15" s="91">
        <f t="shared" si="0"/>
        <v>15</v>
      </c>
      <c r="G15" s="105" t="s">
        <v>12</v>
      </c>
    </row>
    <row r="16" spans="1:8" x14ac:dyDescent="0.25">
      <c r="A16" s="104">
        <v>4103</v>
      </c>
      <c r="B16" s="89">
        <v>9</v>
      </c>
      <c r="C16" s="90" t="s">
        <v>244</v>
      </c>
      <c r="D16" s="91">
        <v>5</v>
      </c>
      <c r="E16" s="90" t="s">
        <v>18</v>
      </c>
      <c r="F16" s="91">
        <f t="shared" si="0"/>
        <v>5</v>
      </c>
      <c r="G16" s="105" t="s">
        <v>12</v>
      </c>
    </row>
    <row r="17" spans="1:7" x14ac:dyDescent="0.25">
      <c r="A17" s="104">
        <v>4103</v>
      </c>
      <c r="B17" s="89">
        <v>10</v>
      </c>
      <c r="C17" s="90" t="s">
        <v>245</v>
      </c>
      <c r="D17" s="91">
        <v>5</v>
      </c>
      <c r="E17" s="90" t="s">
        <v>33</v>
      </c>
      <c r="F17" s="91">
        <f t="shared" si="0"/>
        <v>5</v>
      </c>
      <c r="G17" s="105" t="s">
        <v>12</v>
      </c>
    </row>
    <row r="18" spans="1:7" x14ac:dyDescent="0.25">
      <c r="A18" s="104">
        <v>4103</v>
      </c>
      <c r="B18" s="89">
        <v>11</v>
      </c>
      <c r="C18" s="90" t="s">
        <v>246</v>
      </c>
      <c r="D18" s="91">
        <v>5</v>
      </c>
      <c r="E18" s="93" t="s">
        <v>18</v>
      </c>
      <c r="F18" s="91">
        <f t="shared" si="0"/>
        <v>5</v>
      </c>
      <c r="G18" s="105" t="s">
        <v>12</v>
      </c>
    </row>
    <row r="19" spans="1:7" x14ac:dyDescent="0.25">
      <c r="A19" s="104">
        <v>4103</v>
      </c>
      <c r="B19" s="89">
        <v>12</v>
      </c>
      <c r="C19" s="90" t="s">
        <v>268</v>
      </c>
      <c r="D19" s="91">
        <f>1+1+1+1+1+4+3</f>
        <v>12</v>
      </c>
      <c r="E19" s="90" t="s">
        <v>103</v>
      </c>
      <c r="F19" s="91">
        <f t="shared" si="0"/>
        <v>12</v>
      </c>
      <c r="G19" s="105" t="s">
        <v>12</v>
      </c>
    </row>
    <row r="20" spans="1:7" x14ac:dyDescent="0.25">
      <c r="A20" s="104">
        <v>4103</v>
      </c>
      <c r="B20" s="89">
        <v>13</v>
      </c>
      <c r="C20" s="90" t="s">
        <v>247</v>
      </c>
      <c r="D20" s="91">
        <v>10</v>
      </c>
      <c r="E20" s="90" t="s">
        <v>168</v>
      </c>
      <c r="F20" s="91">
        <f t="shared" si="0"/>
        <v>10</v>
      </c>
      <c r="G20" s="105" t="s">
        <v>12</v>
      </c>
    </row>
    <row r="21" spans="1:7" x14ac:dyDescent="0.25">
      <c r="A21" s="104">
        <v>4103</v>
      </c>
      <c r="B21" s="89">
        <v>14</v>
      </c>
      <c r="C21" s="90" t="s">
        <v>248</v>
      </c>
      <c r="D21" s="91">
        <v>5</v>
      </c>
      <c r="E21" s="90" t="s">
        <v>33</v>
      </c>
      <c r="F21" s="91">
        <f t="shared" si="0"/>
        <v>5</v>
      </c>
      <c r="G21" s="105" t="s">
        <v>12</v>
      </c>
    </row>
    <row r="22" spans="1:7" x14ac:dyDescent="0.25">
      <c r="A22" s="104">
        <v>4103</v>
      </c>
      <c r="B22" s="89">
        <v>15</v>
      </c>
      <c r="C22" s="90" t="s">
        <v>249</v>
      </c>
      <c r="D22" s="91">
        <v>5</v>
      </c>
      <c r="E22" s="90" t="s">
        <v>33</v>
      </c>
      <c r="F22" s="91">
        <f t="shared" si="0"/>
        <v>5</v>
      </c>
      <c r="G22" s="105" t="s">
        <v>12</v>
      </c>
    </row>
    <row r="23" spans="1:7" x14ac:dyDescent="0.25">
      <c r="A23" s="104">
        <v>4103</v>
      </c>
      <c r="B23" s="89">
        <v>16</v>
      </c>
      <c r="C23" s="90" t="s">
        <v>250</v>
      </c>
      <c r="D23" s="91">
        <v>10</v>
      </c>
      <c r="E23" s="90" t="s">
        <v>18</v>
      </c>
      <c r="F23" s="91">
        <f t="shared" si="0"/>
        <v>10</v>
      </c>
      <c r="G23" s="105" t="s">
        <v>12</v>
      </c>
    </row>
    <row r="24" spans="1:7" x14ac:dyDescent="0.25">
      <c r="A24" s="104">
        <v>4103</v>
      </c>
      <c r="B24" s="89">
        <v>17</v>
      </c>
      <c r="C24" s="92" t="s">
        <v>251</v>
      </c>
      <c r="D24" s="91">
        <v>10</v>
      </c>
      <c r="E24" s="90" t="s">
        <v>18</v>
      </c>
      <c r="F24" s="91">
        <f t="shared" si="0"/>
        <v>10</v>
      </c>
      <c r="G24" s="105" t="s">
        <v>12</v>
      </c>
    </row>
    <row r="25" spans="1:7" x14ac:dyDescent="0.25">
      <c r="A25" s="104">
        <v>4103</v>
      </c>
      <c r="B25" s="89">
        <v>18</v>
      </c>
      <c r="C25" s="90" t="s">
        <v>252</v>
      </c>
      <c r="D25" s="91">
        <v>20</v>
      </c>
      <c r="E25" s="90" t="s">
        <v>103</v>
      </c>
      <c r="F25" s="91">
        <f t="shared" si="0"/>
        <v>20</v>
      </c>
      <c r="G25" s="105" t="s">
        <v>12</v>
      </c>
    </row>
    <row r="26" spans="1:7" x14ac:dyDescent="0.25">
      <c r="A26" s="104">
        <v>4103</v>
      </c>
      <c r="B26" s="89">
        <v>19</v>
      </c>
      <c r="C26" s="90" t="s">
        <v>253</v>
      </c>
      <c r="D26" s="91">
        <v>5</v>
      </c>
      <c r="E26" s="90" t="s">
        <v>103</v>
      </c>
      <c r="F26" s="91">
        <f t="shared" si="0"/>
        <v>5</v>
      </c>
      <c r="G26" s="105" t="s">
        <v>12</v>
      </c>
    </row>
    <row r="27" spans="1:7" x14ac:dyDescent="0.25">
      <c r="A27" s="104">
        <v>4103</v>
      </c>
      <c r="B27" s="89">
        <v>20</v>
      </c>
      <c r="C27" s="92" t="s">
        <v>254</v>
      </c>
      <c r="D27" s="91">
        <f>2+1+1</f>
        <v>4</v>
      </c>
      <c r="E27" s="90" t="s">
        <v>103</v>
      </c>
      <c r="F27" s="91">
        <f t="shared" si="0"/>
        <v>4</v>
      </c>
      <c r="G27" s="105" t="s">
        <v>12</v>
      </c>
    </row>
    <row r="28" spans="1:7" x14ac:dyDescent="0.25">
      <c r="A28" s="104">
        <v>4103</v>
      </c>
      <c r="B28" s="89">
        <v>21</v>
      </c>
      <c r="C28" s="90" t="s">
        <v>255</v>
      </c>
      <c r="D28" s="91">
        <v>5</v>
      </c>
      <c r="E28" s="90" t="s">
        <v>103</v>
      </c>
      <c r="F28" s="91">
        <f t="shared" si="0"/>
        <v>5</v>
      </c>
      <c r="G28" s="105" t="s">
        <v>12</v>
      </c>
    </row>
    <row r="29" spans="1:7" x14ac:dyDescent="0.25">
      <c r="A29" s="104">
        <v>4103</v>
      </c>
      <c r="B29" s="89">
        <v>22</v>
      </c>
      <c r="C29" s="90" t="s">
        <v>256</v>
      </c>
      <c r="D29" s="91">
        <v>5</v>
      </c>
      <c r="E29" s="90" t="s">
        <v>103</v>
      </c>
      <c r="F29" s="91">
        <f t="shared" si="0"/>
        <v>5</v>
      </c>
      <c r="G29" s="105" t="s">
        <v>12</v>
      </c>
    </row>
    <row r="30" spans="1:7" x14ac:dyDescent="0.25">
      <c r="A30" s="104">
        <v>4103</v>
      </c>
      <c r="B30" s="89">
        <v>23</v>
      </c>
      <c r="C30" s="90" t="s">
        <v>257</v>
      </c>
      <c r="D30" s="91">
        <f>2+1+3</f>
        <v>6</v>
      </c>
      <c r="E30" s="90" t="s">
        <v>103</v>
      </c>
      <c r="F30" s="91">
        <f t="shared" si="0"/>
        <v>6</v>
      </c>
      <c r="G30" s="105" t="s">
        <v>12</v>
      </c>
    </row>
    <row r="31" spans="1:7" x14ac:dyDescent="0.25">
      <c r="A31" s="104">
        <v>4103</v>
      </c>
      <c r="B31" s="89">
        <v>24</v>
      </c>
      <c r="C31" s="90" t="s">
        <v>258</v>
      </c>
      <c r="D31" s="91">
        <v>15</v>
      </c>
      <c r="E31" s="90" t="s">
        <v>103</v>
      </c>
      <c r="F31" s="91">
        <f t="shared" si="0"/>
        <v>15</v>
      </c>
      <c r="G31" s="105" t="s">
        <v>12</v>
      </c>
    </row>
    <row r="32" spans="1:7" x14ac:dyDescent="0.25">
      <c r="A32" s="104">
        <v>4103</v>
      </c>
      <c r="B32" s="89">
        <v>25</v>
      </c>
      <c r="C32" s="90" t="s">
        <v>259</v>
      </c>
      <c r="D32" s="91">
        <v>10</v>
      </c>
      <c r="E32" s="90" t="s">
        <v>103</v>
      </c>
      <c r="F32" s="91">
        <f t="shared" si="0"/>
        <v>10</v>
      </c>
      <c r="G32" s="105" t="s">
        <v>12</v>
      </c>
    </row>
    <row r="33" spans="1:7" ht="15.75" thickBot="1" x14ac:dyDescent="0.3">
      <c r="A33" s="106">
        <v>4103</v>
      </c>
      <c r="B33" s="107">
        <v>26</v>
      </c>
      <c r="C33" s="108" t="s">
        <v>260</v>
      </c>
      <c r="D33" s="109">
        <v>5</v>
      </c>
      <c r="E33" s="108" t="s">
        <v>103</v>
      </c>
      <c r="F33" s="109">
        <f t="shared" si="0"/>
        <v>5</v>
      </c>
      <c r="G33" s="110" t="s">
        <v>12</v>
      </c>
    </row>
    <row r="34" spans="1:7" x14ac:dyDescent="0.25">
      <c r="A34" s="251"/>
      <c r="B34" s="251"/>
      <c r="C34" s="252"/>
      <c r="D34" s="253"/>
      <c r="E34" s="252"/>
      <c r="F34" s="253"/>
      <c r="G34" s="254"/>
    </row>
    <row r="35" spans="1:7" x14ac:dyDescent="0.25">
      <c r="A35" s="487" t="s">
        <v>0</v>
      </c>
      <c r="B35" s="488"/>
      <c r="C35" s="488"/>
      <c r="D35" s="488"/>
      <c r="E35" s="488"/>
      <c r="F35" s="488"/>
      <c r="G35" s="489"/>
    </row>
    <row r="36" spans="1:7" x14ac:dyDescent="0.25">
      <c r="A36" s="487" t="s">
        <v>1</v>
      </c>
      <c r="B36" s="488"/>
      <c r="C36" s="488"/>
      <c r="D36" s="488"/>
      <c r="E36" s="488"/>
      <c r="F36" s="488"/>
      <c r="G36" s="489"/>
    </row>
    <row r="37" spans="1:7" x14ac:dyDescent="0.25">
      <c r="A37" s="487" t="s">
        <v>2</v>
      </c>
      <c r="B37" s="488"/>
      <c r="C37" s="488"/>
      <c r="D37" s="488"/>
      <c r="E37" s="488"/>
      <c r="F37" s="488"/>
      <c r="G37" s="489"/>
    </row>
    <row r="38" spans="1:7" x14ac:dyDescent="0.25">
      <c r="A38" s="487" t="s">
        <v>462</v>
      </c>
      <c r="B38" s="488"/>
      <c r="C38" s="488"/>
      <c r="D38" s="488"/>
      <c r="E38" s="488"/>
      <c r="F38" s="488"/>
      <c r="G38" s="489"/>
    </row>
    <row r="39" spans="1:7" x14ac:dyDescent="0.25">
      <c r="A39" s="487" t="s">
        <v>455</v>
      </c>
      <c r="B39" s="488"/>
      <c r="C39" s="488"/>
      <c r="D39" s="488"/>
      <c r="E39" s="488"/>
      <c r="F39" s="488"/>
      <c r="G39" s="489"/>
    </row>
    <row r="40" spans="1:7" x14ac:dyDescent="0.25">
      <c r="A40" s="490"/>
      <c r="B40" s="491"/>
      <c r="C40" s="491"/>
      <c r="D40" s="491"/>
      <c r="E40" s="491"/>
      <c r="F40" s="491"/>
      <c r="G40" s="492"/>
    </row>
    <row r="41" spans="1:7" ht="25.5" x14ac:dyDescent="0.25">
      <c r="A41" s="102" t="s">
        <v>4</v>
      </c>
      <c r="B41" s="97" t="s">
        <v>5</v>
      </c>
      <c r="C41" s="97" t="s">
        <v>6</v>
      </c>
      <c r="D41" s="98" t="s">
        <v>7</v>
      </c>
      <c r="E41" s="97" t="s">
        <v>8</v>
      </c>
      <c r="F41" s="98" t="s">
        <v>461</v>
      </c>
      <c r="G41" s="103" t="s">
        <v>9</v>
      </c>
    </row>
    <row r="42" spans="1:7" x14ac:dyDescent="0.25">
      <c r="A42" s="111">
        <v>4103</v>
      </c>
      <c r="B42" s="99">
        <v>27</v>
      </c>
      <c r="C42" s="100" t="s">
        <v>261</v>
      </c>
      <c r="D42" s="101">
        <v>5</v>
      </c>
      <c r="E42" s="100" t="s">
        <v>103</v>
      </c>
      <c r="F42" s="101">
        <f t="shared" si="0"/>
        <v>5</v>
      </c>
      <c r="G42" s="112" t="s">
        <v>12</v>
      </c>
    </row>
    <row r="43" spans="1:7" x14ac:dyDescent="0.25">
      <c r="A43" s="104">
        <v>4103</v>
      </c>
      <c r="B43" s="89">
        <v>28</v>
      </c>
      <c r="C43" s="90" t="s">
        <v>262</v>
      </c>
      <c r="D43" s="91">
        <v>5</v>
      </c>
      <c r="E43" s="90" t="s">
        <v>103</v>
      </c>
      <c r="F43" s="91">
        <f t="shared" si="0"/>
        <v>5</v>
      </c>
      <c r="G43" s="105" t="s">
        <v>12</v>
      </c>
    </row>
    <row r="44" spans="1:7" x14ac:dyDescent="0.25">
      <c r="A44" s="104">
        <v>4103</v>
      </c>
      <c r="B44" s="89">
        <v>29</v>
      </c>
      <c r="C44" s="90" t="s">
        <v>263</v>
      </c>
      <c r="D44" s="91">
        <v>100</v>
      </c>
      <c r="E44" s="90" t="s">
        <v>103</v>
      </c>
      <c r="F44" s="91">
        <f t="shared" si="0"/>
        <v>100</v>
      </c>
      <c r="G44" s="105" t="s">
        <v>12</v>
      </c>
    </row>
    <row r="45" spans="1:7" x14ac:dyDescent="0.25">
      <c r="A45" s="104">
        <v>4103</v>
      </c>
      <c r="B45" s="89">
        <v>30</v>
      </c>
      <c r="C45" s="90" t="s">
        <v>264</v>
      </c>
      <c r="D45" s="91">
        <v>20</v>
      </c>
      <c r="E45" s="90" t="s">
        <v>103</v>
      </c>
      <c r="F45" s="91">
        <f t="shared" si="0"/>
        <v>20</v>
      </c>
      <c r="G45" s="105" t="s">
        <v>12</v>
      </c>
    </row>
    <row r="46" spans="1:7" x14ac:dyDescent="0.25">
      <c r="A46" s="104">
        <v>4103</v>
      </c>
      <c r="B46" s="89">
        <v>31</v>
      </c>
      <c r="C46" s="90" t="s">
        <v>265</v>
      </c>
      <c r="D46" s="91">
        <v>5</v>
      </c>
      <c r="E46" s="90" t="s">
        <v>103</v>
      </c>
      <c r="F46" s="91">
        <f t="shared" si="0"/>
        <v>5</v>
      </c>
      <c r="G46" s="105" t="s">
        <v>12</v>
      </c>
    </row>
    <row r="47" spans="1:7" x14ac:dyDescent="0.25">
      <c r="A47" s="104">
        <v>4103</v>
      </c>
      <c r="B47" s="89">
        <v>32</v>
      </c>
      <c r="C47" s="92" t="s">
        <v>266</v>
      </c>
      <c r="D47" s="91">
        <v>10</v>
      </c>
      <c r="E47" s="90" t="s">
        <v>103</v>
      </c>
      <c r="F47" s="91">
        <f t="shared" si="0"/>
        <v>10</v>
      </c>
      <c r="G47" s="105" t="s">
        <v>12</v>
      </c>
    </row>
    <row r="48" spans="1:7" x14ac:dyDescent="0.25">
      <c r="A48" s="104">
        <v>4103</v>
      </c>
      <c r="B48" s="89">
        <v>33</v>
      </c>
      <c r="C48" s="90" t="s">
        <v>267</v>
      </c>
      <c r="D48" s="91">
        <v>1000</v>
      </c>
      <c r="E48" s="90" t="s">
        <v>103</v>
      </c>
      <c r="F48" s="91">
        <f t="shared" si="0"/>
        <v>1000</v>
      </c>
      <c r="G48" s="105" t="s">
        <v>12</v>
      </c>
    </row>
    <row r="49" spans="1:7" x14ac:dyDescent="0.25">
      <c r="A49" s="104">
        <v>4103</v>
      </c>
      <c r="B49" s="89">
        <v>34</v>
      </c>
      <c r="C49" s="90" t="s">
        <v>268</v>
      </c>
      <c r="D49" s="91">
        <v>1000</v>
      </c>
      <c r="E49" s="90" t="s">
        <v>103</v>
      </c>
      <c r="F49" s="91">
        <f t="shared" si="0"/>
        <v>1000</v>
      </c>
      <c r="G49" s="105" t="s">
        <v>12</v>
      </c>
    </row>
    <row r="50" spans="1:7" x14ac:dyDescent="0.25">
      <c r="A50" s="104">
        <v>4103</v>
      </c>
      <c r="B50" s="89">
        <v>35</v>
      </c>
      <c r="C50" s="92" t="s">
        <v>269</v>
      </c>
      <c r="D50" s="91">
        <v>15</v>
      </c>
      <c r="E50" s="90" t="s">
        <v>103</v>
      </c>
      <c r="F50" s="91">
        <f t="shared" si="0"/>
        <v>15</v>
      </c>
      <c r="G50" s="105" t="s">
        <v>12</v>
      </c>
    </row>
    <row r="51" spans="1:7" x14ac:dyDescent="0.25">
      <c r="A51" s="104">
        <v>4103</v>
      </c>
      <c r="B51" s="89">
        <v>36</v>
      </c>
      <c r="C51" s="90" t="s">
        <v>270</v>
      </c>
      <c r="D51" s="91">
        <v>500</v>
      </c>
      <c r="E51" s="90" t="s">
        <v>103</v>
      </c>
      <c r="F51" s="91">
        <f t="shared" si="0"/>
        <v>500</v>
      </c>
      <c r="G51" s="105" t="s">
        <v>12</v>
      </c>
    </row>
    <row r="52" spans="1:7" x14ac:dyDescent="0.25">
      <c r="A52" s="104">
        <v>4103</v>
      </c>
      <c r="B52" s="89">
        <v>37</v>
      </c>
      <c r="C52" s="90" t="s">
        <v>271</v>
      </c>
      <c r="D52" s="91">
        <v>10</v>
      </c>
      <c r="E52" s="93" t="s">
        <v>103</v>
      </c>
      <c r="F52" s="91">
        <f t="shared" si="0"/>
        <v>10</v>
      </c>
      <c r="G52" s="105" t="s">
        <v>12</v>
      </c>
    </row>
    <row r="53" spans="1:7" x14ac:dyDescent="0.25">
      <c r="A53" s="104">
        <v>4103</v>
      </c>
      <c r="B53" s="89">
        <v>38</v>
      </c>
      <c r="C53" s="90" t="s">
        <v>272</v>
      </c>
      <c r="D53" s="91">
        <v>500</v>
      </c>
      <c r="E53" s="93" t="s">
        <v>103</v>
      </c>
      <c r="F53" s="91">
        <f t="shared" si="0"/>
        <v>500</v>
      </c>
      <c r="G53" s="105" t="s">
        <v>12</v>
      </c>
    </row>
    <row r="54" spans="1:7" x14ac:dyDescent="0.25">
      <c r="A54" s="104">
        <v>4103</v>
      </c>
      <c r="B54" s="89">
        <v>39</v>
      </c>
      <c r="C54" s="90" t="s">
        <v>273</v>
      </c>
      <c r="D54" s="91">
        <v>1000</v>
      </c>
      <c r="E54" s="93" t="s">
        <v>18</v>
      </c>
      <c r="F54" s="91">
        <f t="shared" si="0"/>
        <v>1000</v>
      </c>
      <c r="G54" s="105" t="s">
        <v>12</v>
      </c>
    </row>
    <row r="55" spans="1:7" x14ac:dyDescent="0.25">
      <c r="A55" s="104">
        <v>4130</v>
      </c>
      <c r="B55" s="89">
        <v>40</v>
      </c>
      <c r="C55" s="90" t="s">
        <v>274</v>
      </c>
      <c r="D55" s="94">
        <v>3600</v>
      </c>
      <c r="E55" s="95" t="s">
        <v>103</v>
      </c>
      <c r="F55" s="91">
        <f t="shared" si="0"/>
        <v>3600</v>
      </c>
      <c r="G55" s="105" t="s">
        <v>12</v>
      </c>
    </row>
    <row r="56" spans="1:7" x14ac:dyDescent="0.25">
      <c r="A56" s="104">
        <v>4103</v>
      </c>
      <c r="B56" s="89">
        <v>41</v>
      </c>
      <c r="C56" s="90" t="s">
        <v>275</v>
      </c>
      <c r="D56" s="91">
        <v>3500</v>
      </c>
      <c r="E56" s="93" t="s">
        <v>103</v>
      </c>
      <c r="F56" s="91">
        <f t="shared" si="0"/>
        <v>3500</v>
      </c>
      <c r="G56" s="105" t="s">
        <v>12</v>
      </c>
    </row>
    <row r="57" spans="1:7" x14ac:dyDescent="0.25">
      <c r="A57" s="104">
        <v>4103</v>
      </c>
      <c r="B57" s="89">
        <v>42</v>
      </c>
      <c r="C57" s="90" t="s">
        <v>386</v>
      </c>
      <c r="D57" s="96">
        <v>10</v>
      </c>
      <c r="E57" s="93" t="s">
        <v>18</v>
      </c>
      <c r="F57" s="91">
        <f t="shared" si="0"/>
        <v>10</v>
      </c>
      <c r="G57" s="105" t="s">
        <v>12</v>
      </c>
    </row>
    <row r="58" spans="1:7" ht="15.75" thickBot="1" x14ac:dyDescent="0.3">
      <c r="A58" s="106">
        <v>4103</v>
      </c>
      <c r="B58" s="107">
        <v>43</v>
      </c>
      <c r="C58" s="108" t="s">
        <v>391</v>
      </c>
      <c r="D58" s="113">
        <v>3000</v>
      </c>
      <c r="E58" s="114" t="s">
        <v>101</v>
      </c>
      <c r="F58" s="109">
        <f t="shared" si="0"/>
        <v>3000</v>
      </c>
      <c r="G58" s="110" t="s">
        <v>12</v>
      </c>
    </row>
    <row r="62" spans="1:7" x14ac:dyDescent="0.25">
      <c r="C62" s="87" t="s">
        <v>469</v>
      </c>
    </row>
    <row r="63" spans="1:7" x14ac:dyDescent="0.25">
      <c r="C63" s="88" t="s">
        <v>468</v>
      </c>
    </row>
  </sheetData>
  <sheetProtection password="CCF4" sheet="1" objects="1" scenarios="1"/>
  <mergeCells count="12">
    <mergeCell ref="A40:G40"/>
    <mergeCell ref="A6:G6"/>
    <mergeCell ref="A35:G35"/>
    <mergeCell ref="A36:G36"/>
    <mergeCell ref="A37:G37"/>
    <mergeCell ref="A38:G38"/>
    <mergeCell ref="A39:G39"/>
    <mergeCell ref="A1:G1"/>
    <mergeCell ref="A2:G2"/>
    <mergeCell ref="A3:G3"/>
    <mergeCell ref="A5:G5"/>
    <mergeCell ref="A4:G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0"/>
  <sheetViews>
    <sheetView windowProtection="1" topLeftCell="C28" workbookViewId="0">
      <selection activeCell="H34" sqref="H34"/>
    </sheetView>
  </sheetViews>
  <sheetFormatPr baseColWidth="10" defaultRowHeight="15" x14ac:dyDescent="0.25"/>
  <cols>
    <col min="1" max="1" width="8" customWidth="1"/>
    <col min="2" max="2" width="7" customWidth="1"/>
    <col min="3" max="3" width="35.42578125" bestFit="1" customWidth="1"/>
    <col min="4" max="4" width="16.140625" bestFit="1" customWidth="1"/>
    <col min="5" max="5" width="14.7109375" bestFit="1" customWidth="1"/>
    <col min="6" max="6" width="13.5703125" bestFit="1" customWidth="1"/>
    <col min="7" max="7" width="21.42578125" bestFit="1" customWidth="1"/>
    <col min="259" max="259" width="35.4257812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5" max="515" width="35.4257812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71" max="771" width="35.4257812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7" max="1027" width="35.4257812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3" max="1283" width="35.4257812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9" max="1539" width="35.4257812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5" max="1795" width="35.4257812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51" max="2051" width="35.4257812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7" max="2307" width="35.4257812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3" max="2563" width="35.4257812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9" max="2819" width="35.4257812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5" max="3075" width="35.4257812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31" max="3331" width="35.4257812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7" max="3587" width="35.4257812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3" max="3843" width="35.4257812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9" max="4099" width="35.4257812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5" max="4355" width="35.4257812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11" max="4611" width="35.4257812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7" max="4867" width="35.4257812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3" max="5123" width="35.4257812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9" max="5379" width="35.4257812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5" max="5635" width="35.4257812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91" max="5891" width="35.4257812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7" max="6147" width="35.4257812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3" max="6403" width="35.4257812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9" max="6659" width="35.4257812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5" max="6915" width="35.4257812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71" max="7171" width="35.4257812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7" max="7427" width="35.4257812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3" max="7683" width="35.4257812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9" max="7939" width="35.4257812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5" max="8195" width="35.4257812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51" max="8451" width="35.4257812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7" max="8707" width="35.4257812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3" max="8963" width="35.4257812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9" max="9219" width="35.4257812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5" max="9475" width="35.4257812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31" max="9731" width="35.4257812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7" max="9987" width="35.4257812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3" max="10243" width="35.4257812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9" max="10499" width="35.4257812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5" max="10755" width="35.4257812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11" max="11011" width="35.4257812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7" max="11267" width="35.4257812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3" max="11523" width="35.4257812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9" max="11779" width="35.4257812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5" max="12035" width="35.4257812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91" max="12291" width="35.4257812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7" max="12547" width="35.4257812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3" max="12803" width="35.4257812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9" max="13059" width="35.4257812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5" max="13315" width="35.4257812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71" max="13571" width="35.4257812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7" max="13827" width="35.4257812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3" max="14083" width="35.4257812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9" max="14339" width="35.4257812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5" max="14595" width="35.4257812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51" max="14851" width="35.4257812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7" max="15107" width="35.4257812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3" max="15363" width="35.4257812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9" max="15619" width="35.4257812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5" max="15875" width="35.4257812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31" max="16131" width="35.4257812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7" x14ac:dyDescent="0.25">
      <c r="A1" s="69"/>
      <c r="B1" s="70"/>
      <c r="C1" s="70"/>
      <c r="D1" s="70"/>
      <c r="E1" s="70"/>
      <c r="F1" s="70"/>
      <c r="G1" s="71"/>
    </row>
    <row r="2" spans="1:7" x14ac:dyDescent="0.25">
      <c r="A2" s="493" t="s">
        <v>0</v>
      </c>
      <c r="B2" s="494"/>
      <c r="C2" s="494"/>
      <c r="D2" s="494"/>
      <c r="E2" s="494"/>
      <c r="F2" s="494"/>
      <c r="G2" s="495"/>
    </row>
    <row r="3" spans="1:7" x14ac:dyDescent="0.25">
      <c r="A3" s="493" t="s">
        <v>1</v>
      </c>
      <c r="B3" s="494"/>
      <c r="C3" s="494"/>
      <c r="D3" s="494"/>
      <c r="E3" s="494"/>
      <c r="F3" s="494"/>
      <c r="G3" s="495"/>
    </row>
    <row r="4" spans="1:7" x14ac:dyDescent="0.25">
      <c r="A4" s="493" t="s">
        <v>2</v>
      </c>
      <c r="B4" s="494"/>
      <c r="C4" s="494"/>
      <c r="D4" s="494"/>
      <c r="E4" s="494"/>
      <c r="F4" s="494"/>
      <c r="G4" s="495"/>
    </row>
    <row r="5" spans="1:7" x14ac:dyDescent="0.25">
      <c r="A5" s="493" t="s">
        <v>460</v>
      </c>
      <c r="B5" s="494"/>
      <c r="C5" s="494"/>
      <c r="D5" s="494"/>
      <c r="E5" s="494"/>
      <c r="F5" s="494"/>
      <c r="G5" s="495"/>
    </row>
    <row r="6" spans="1:7" x14ac:dyDescent="0.25">
      <c r="A6" s="493" t="s">
        <v>456</v>
      </c>
      <c r="B6" s="494"/>
      <c r="C6" s="494"/>
      <c r="D6" s="494"/>
      <c r="E6" s="494"/>
      <c r="F6" s="494"/>
      <c r="G6" s="495"/>
    </row>
    <row r="7" spans="1:7" x14ac:dyDescent="0.25">
      <c r="A7" s="72"/>
      <c r="B7" s="17"/>
      <c r="C7" s="17"/>
      <c r="D7" s="17"/>
      <c r="E7" s="17"/>
      <c r="F7" s="17"/>
      <c r="G7" s="73"/>
    </row>
    <row r="8" spans="1:7" s="58" customFormat="1" ht="25.5" x14ac:dyDescent="0.25">
      <c r="A8" s="74" t="s">
        <v>4</v>
      </c>
      <c r="B8" s="59" t="s">
        <v>5</v>
      </c>
      <c r="C8" s="59" t="s">
        <v>6</v>
      </c>
      <c r="D8" s="60" t="s">
        <v>7</v>
      </c>
      <c r="E8" s="59" t="s">
        <v>8</v>
      </c>
      <c r="F8" s="59" t="s">
        <v>458</v>
      </c>
      <c r="G8" s="75" t="s">
        <v>9</v>
      </c>
    </row>
    <row r="9" spans="1:7" x14ac:dyDescent="0.25">
      <c r="A9" s="76">
        <v>4130</v>
      </c>
      <c r="B9" s="62">
        <v>1</v>
      </c>
      <c r="C9" s="61" t="s">
        <v>319</v>
      </c>
      <c r="D9" s="63">
        <v>20</v>
      </c>
      <c r="E9" s="61" t="s">
        <v>103</v>
      </c>
      <c r="F9" s="63">
        <f>D9</f>
        <v>20</v>
      </c>
      <c r="G9" s="77" t="s">
        <v>12</v>
      </c>
    </row>
    <row r="10" spans="1:7" x14ac:dyDescent="0.25">
      <c r="A10" s="76">
        <v>4130</v>
      </c>
      <c r="B10" s="61">
        <v>2</v>
      </c>
      <c r="C10" s="61" t="s">
        <v>320</v>
      </c>
      <c r="D10" s="63">
        <v>500</v>
      </c>
      <c r="E10" s="61" t="s">
        <v>103</v>
      </c>
      <c r="F10" s="63">
        <f t="shared" ref="F10:F45" si="0">D10</f>
        <v>500</v>
      </c>
      <c r="G10" s="77" t="s">
        <v>12</v>
      </c>
    </row>
    <row r="11" spans="1:7" x14ac:dyDescent="0.25">
      <c r="A11" s="76">
        <v>4130</v>
      </c>
      <c r="B11" s="61">
        <v>3</v>
      </c>
      <c r="C11" s="61" t="s">
        <v>321</v>
      </c>
      <c r="D11" s="63">
        <v>500</v>
      </c>
      <c r="E11" s="61" t="s">
        <v>103</v>
      </c>
      <c r="F11" s="63">
        <f t="shared" si="0"/>
        <v>500</v>
      </c>
      <c r="G11" s="77" t="s">
        <v>12</v>
      </c>
    </row>
    <row r="12" spans="1:7" x14ac:dyDescent="0.25">
      <c r="A12" s="78">
        <v>4130</v>
      </c>
      <c r="B12" s="64">
        <v>4</v>
      </c>
      <c r="C12" s="65" t="s">
        <v>322</v>
      </c>
      <c r="D12" s="66">
        <v>200</v>
      </c>
      <c r="E12" s="67" t="s">
        <v>103</v>
      </c>
      <c r="F12" s="63">
        <f t="shared" si="0"/>
        <v>200</v>
      </c>
      <c r="G12" s="79" t="s">
        <v>12</v>
      </c>
    </row>
    <row r="13" spans="1:7" x14ac:dyDescent="0.25">
      <c r="A13" s="78">
        <v>4130</v>
      </c>
      <c r="B13" s="64">
        <v>5</v>
      </c>
      <c r="C13" s="65" t="s">
        <v>323</v>
      </c>
      <c r="D13" s="66">
        <v>1000</v>
      </c>
      <c r="E13" s="67" t="s">
        <v>103</v>
      </c>
      <c r="F13" s="63">
        <f t="shared" si="0"/>
        <v>1000</v>
      </c>
      <c r="G13" s="79" t="s">
        <v>12</v>
      </c>
    </row>
    <row r="14" spans="1:7" x14ac:dyDescent="0.25">
      <c r="A14" s="78">
        <v>4130</v>
      </c>
      <c r="B14" s="64">
        <v>6</v>
      </c>
      <c r="C14" s="65" t="s">
        <v>324</v>
      </c>
      <c r="D14" s="66">
        <v>1000</v>
      </c>
      <c r="E14" s="67" t="s">
        <v>103</v>
      </c>
      <c r="F14" s="63">
        <f t="shared" si="0"/>
        <v>1000</v>
      </c>
      <c r="G14" s="79" t="s">
        <v>12</v>
      </c>
    </row>
    <row r="15" spans="1:7" x14ac:dyDescent="0.25">
      <c r="A15" s="78">
        <v>4130</v>
      </c>
      <c r="B15" s="64">
        <v>7</v>
      </c>
      <c r="C15" s="65" t="s">
        <v>325</v>
      </c>
      <c r="D15" s="66">
        <v>2000</v>
      </c>
      <c r="E15" s="67" t="s">
        <v>103</v>
      </c>
      <c r="F15" s="63">
        <f t="shared" si="0"/>
        <v>2000</v>
      </c>
      <c r="G15" s="79" t="s">
        <v>12</v>
      </c>
    </row>
    <row r="16" spans="1:7" x14ac:dyDescent="0.25">
      <c r="A16" s="78">
        <v>4130</v>
      </c>
      <c r="B16" s="64">
        <v>8</v>
      </c>
      <c r="C16" s="65" t="s">
        <v>326</v>
      </c>
      <c r="D16" s="66">
        <v>250</v>
      </c>
      <c r="E16" s="67" t="s">
        <v>103</v>
      </c>
      <c r="F16" s="63">
        <f t="shared" si="0"/>
        <v>250</v>
      </c>
      <c r="G16" s="79" t="s">
        <v>12</v>
      </c>
    </row>
    <row r="17" spans="1:7" x14ac:dyDescent="0.25">
      <c r="A17" s="78">
        <v>4130</v>
      </c>
      <c r="B17" s="64">
        <v>9</v>
      </c>
      <c r="C17" s="65" t="s">
        <v>327</v>
      </c>
      <c r="D17" s="66">
        <v>500</v>
      </c>
      <c r="E17" s="67" t="s">
        <v>103</v>
      </c>
      <c r="F17" s="63">
        <f t="shared" si="0"/>
        <v>500</v>
      </c>
      <c r="G17" s="79" t="s">
        <v>12</v>
      </c>
    </row>
    <row r="18" spans="1:7" x14ac:dyDescent="0.25">
      <c r="A18" s="78">
        <v>4130</v>
      </c>
      <c r="B18" s="64">
        <v>10</v>
      </c>
      <c r="C18" s="65" t="s">
        <v>328</v>
      </c>
      <c r="D18" s="66">
        <v>1000</v>
      </c>
      <c r="E18" s="67" t="s">
        <v>103</v>
      </c>
      <c r="F18" s="63">
        <f t="shared" si="0"/>
        <v>1000</v>
      </c>
      <c r="G18" s="79" t="s">
        <v>12</v>
      </c>
    </row>
    <row r="19" spans="1:7" x14ac:dyDescent="0.25">
      <c r="A19" s="78">
        <v>4103</v>
      </c>
      <c r="B19" s="64">
        <v>11</v>
      </c>
      <c r="C19" s="65" t="s">
        <v>329</v>
      </c>
      <c r="D19" s="66">
        <v>1000</v>
      </c>
      <c r="E19" s="68" t="s">
        <v>103</v>
      </c>
      <c r="F19" s="63">
        <f t="shared" si="0"/>
        <v>1000</v>
      </c>
      <c r="G19" s="79" t="s">
        <v>12</v>
      </c>
    </row>
    <row r="20" spans="1:7" x14ac:dyDescent="0.25">
      <c r="A20" s="78">
        <v>4103</v>
      </c>
      <c r="B20" s="64">
        <v>12</v>
      </c>
      <c r="C20" s="65" t="s">
        <v>330</v>
      </c>
      <c r="D20" s="66">
        <v>500</v>
      </c>
      <c r="E20" s="68" t="s">
        <v>103</v>
      </c>
      <c r="F20" s="63">
        <f t="shared" si="0"/>
        <v>500</v>
      </c>
      <c r="G20" s="79" t="s">
        <v>12</v>
      </c>
    </row>
    <row r="21" spans="1:7" x14ac:dyDescent="0.25">
      <c r="A21" s="78">
        <v>4103</v>
      </c>
      <c r="B21" s="64">
        <v>13</v>
      </c>
      <c r="C21" s="65" t="s">
        <v>331</v>
      </c>
      <c r="D21" s="66">
        <v>5000</v>
      </c>
      <c r="E21" s="68" t="s">
        <v>103</v>
      </c>
      <c r="F21" s="63">
        <f t="shared" si="0"/>
        <v>5000</v>
      </c>
      <c r="G21" s="79" t="s">
        <v>12</v>
      </c>
    </row>
    <row r="22" spans="1:7" x14ac:dyDescent="0.25">
      <c r="A22" s="78">
        <v>4103</v>
      </c>
      <c r="B22" s="64">
        <v>14</v>
      </c>
      <c r="C22" s="65" t="s">
        <v>332</v>
      </c>
      <c r="D22" s="66">
        <v>500</v>
      </c>
      <c r="E22" s="68" t="s">
        <v>103</v>
      </c>
      <c r="F22" s="63">
        <f t="shared" si="0"/>
        <v>500</v>
      </c>
      <c r="G22" s="79" t="s">
        <v>12</v>
      </c>
    </row>
    <row r="23" spans="1:7" x14ac:dyDescent="0.25">
      <c r="A23" s="78">
        <v>4103</v>
      </c>
      <c r="B23" s="64">
        <v>15</v>
      </c>
      <c r="C23" s="65" t="s">
        <v>333</v>
      </c>
      <c r="D23" s="66">
        <v>1000</v>
      </c>
      <c r="E23" s="68" t="s">
        <v>103</v>
      </c>
      <c r="F23" s="63">
        <f t="shared" si="0"/>
        <v>1000</v>
      </c>
      <c r="G23" s="79" t="s">
        <v>12</v>
      </c>
    </row>
    <row r="24" spans="1:7" x14ac:dyDescent="0.25">
      <c r="A24" s="78">
        <v>4103</v>
      </c>
      <c r="B24" s="64">
        <v>16</v>
      </c>
      <c r="C24" s="65" t="s">
        <v>334</v>
      </c>
      <c r="D24" s="66">
        <v>100</v>
      </c>
      <c r="E24" s="68" t="s">
        <v>335</v>
      </c>
      <c r="F24" s="63">
        <f t="shared" si="0"/>
        <v>100</v>
      </c>
      <c r="G24" s="79" t="s">
        <v>12</v>
      </c>
    </row>
    <row r="25" spans="1:7" x14ac:dyDescent="0.25">
      <c r="A25" s="78">
        <v>4103</v>
      </c>
      <c r="B25" s="64">
        <v>17</v>
      </c>
      <c r="C25" s="65" t="s">
        <v>402</v>
      </c>
      <c r="D25" s="66">
        <v>60</v>
      </c>
      <c r="E25" s="68" t="s">
        <v>335</v>
      </c>
      <c r="F25" s="63">
        <f t="shared" si="0"/>
        <v>60</v>
      </c>
      <c r="G25" s="79" t="s">
        <v>12</v>
      </c>
    </row>
    <row r="26" spans="1:7" x14ac:dyDescent="0.25">
      <c r="A26" s="78">
        <v>4103</v>
      </c>
      <c r="B26" s="64">
        <v>18</v>
      </c>
      <c r="C26" s="65" t="s">
        <v>403</v>
      </c>
      <c r="D26" s="66">
        <v>1000</v>
      </c>
      <c r="E26" s="68" t="s">
        <v>116</v>
      </c>
      <c r="F26" s="63">
        <f t="shared" si="0"/>
        <v>1000</v>
      </c>
      <c r="G26" s="79" t="s">
        <v>12</v>
      </c>
    </row>
    <row r="27" spans="1:7" x14ac:dyDescent="0.25">
      <c r="A27" s="78">
        <v>4103</v>
      </c>
      <c r="B27" s="64">
        <v>19</v>
      </c>
      <c r="C27" s="65" t="s">
        <v>404</v>
      </c>
      <c r="D27" s="66">
        <v>1000</v>
      </c>
      <c r="E27" s="68" t="s">
        <v>116</v>
      </c>
      <c r="F27" s="63">
        <f t="shared" si="0"/>
        <v>1000</v>
      </c>
      <c r="G27" s="79" t="s">
        <v>12</v>
      </c>
    </row>
    <row r="28" spans="1:7" x14ac:dyDescent="0.25">
      <c r="A28" s="78">
        <v>4103</v>
      </c>
      <c r="B28" s="64">
        <v>20</v>
      </c>
      <c r="C28" s="65" t="s">
        <v>405</v>
      </c>
      <c r="D28" s="66">
        <v>1000</v>
      </c>
      <c r="E28" s="68" t="s">
        <v>116</v>
      </c>
      <c r="F28" s="63">
        <f t="shared" si="0"/>
        <v>1000</v>
      </c>
      <c r="G28" s="79" t="s">
        <v>12</v>
      </c>
    </row>
    <row r="29" spans="1:7" x14ac:dyDescent="0.25">
      <c r="A29" s="78">
        <v>4103</v>
      </c>
      <c r="B29" s="64">
        <v>21</v>
      </c>
      <c r="C29" s="65" t="s">
        <v>406</v>
      </c>
      <c r="D29" s="66">
        <v>1000</v>
      </c>
      <c r="E29" s="68" t="s">
        <v>116</v>
      </c>
      <c r="F29" s="63">
        <f t="shared" si="0"/>
        <v>1000</v>
      </c>
      <c r="G29" s="79" t="s">
        <v>12</v>
      </c>
    </row>
    <row r="30" spans="1:7" x14ac:dyDescent="0.25">
      <c r="A30" s="78">
        <v>4103</v>
      </c>
      <c r="B30" s="64">
        <v>22</v>
      </c>
      <c r="C30" s="65" t="s">
        <v>407</v>
      </c>
      <c r="D30" s="66">
        <v>1000</v>
      </c>
      <c r="E30" s="68" t="s">
        <v>116</v>
      </c>
      <c r="F30" s="63">
        <f t="shared" si="0"/>
        <v>1000</v>
      </c>
      <c r="G30" s="79" t="s">
        <v>12</v>
      </c>
    </row>
    <row r="31" spans="1:7" x14ac:dyDescent="0.25">
      <c r="A31" s="78">
        <v>4103</v>
      </c>
      <c r="B31" s="64">
        <v>23</v>
      </c>
      <c r="C31" s="65" t="s">
        <v>408</v>
      </c>
      <c r="D31" s="66">
        <v>1000</v>
      </c>
      <c r="E31" s="68" t="s">
        <v>116</v>
      </c>
      <c r="F31" s="63">
        <f t="shared" si="0"/>
        <v>1000</v>
      </c>
      <c r="G31" s="79" t="s">
        <v>12</v>
      </c>
    </row>
    <row r="32" spans="1:7" x14ac:dyDescent="0.25">
      <c r="A32" s="78">
        <v>4103</v>
      </c>
      <c r="B32" s="64">
        <v>24</v>
      </c>
      <c r="C32" s="65" t="s">
        <v>409</v>
      </c>
      <c r="D32" s="66">
        <v>1000</v>
      </c>
      <c r="E32" s="68" t="s">
        <v>116</v>
      </c>
      <c r="F32" s="63">
        <f t="shared" si="0"/>
        <v>1000</v>
      </c>
      <c r="G32" s="79" t="s">
        <v>12</v>
      </c>
    </row>
    <row r="33" spans="1:7" ht="15.75" thickBot="1" x14ac:dyDescent="0.3">
      <c r="A33" s="80">
        <v>4103</v>
      </c>
      <c r="B33" s="81">
        <v>25</v>
      </c>
      <c r="C33" s="82" t="s">
        <v>410</v>
      </c>
      <c r="D33" s="83">
        <v>1000</v>
      </c>
      <c r="E33" s="84" t="s">
        <v>116</v>
      </c>
      <c r="F33" s="85">
        <f t="shared" si="0"/>
        <v>1000</v>
      </c>
      <c r="G33" s="86" t="s">
        <v>12</v>
      </c>
    </row>
    <row r="34" spans="1:7" ht="15.75" thickBot="1" x14ac:dyDescent="0.3">
      <c r="A34" s="228"/>
      <c r="B34" s="228"/>
      <c r="C34" s="228"/>
      <c r="D34" s="228"/>
      <c r="E34" s="228"/>
      <c r="F34" s="228"/>
      <c r="G34" s="228"/>
    </row>
    <row r="35" spans="1:7" x14ac:dyDescent="0.25">
      <c r="A35" s="496" t="s">
        <v>0</v>
      </c>
      <c r="B35" s="497"/>
      <c r="C35" s="497"/>
      <c r="D35" s="497"/>
      <c r="E35" s="497"/>
      <c r="F35" s="497"/>
      <c r="G35" s="498"/>
    </row>
    <row r="36" spans="1:7" x14ac:dyDescent="0.25">
      <c r="A36" s="493" t="s">
        <v>1</v>
      </c>
      <c r="B36" s="494"/>
      <c r="C36" s="494"/>
      <c r="D36" s="494"/>
      <c r="E36" s="494"/>
      <c r="F36" s="494"/>
      <c r="G36" s="495"/>
    </row>
    <row r="37" spans="1:7" x14ac:dyDescent="0.25">
      <c r="A37" s="493" t="s">
        <v>2</v>
      </c>
      <c r="B37" s="494"/>
      <c r="C37" s="494"/>
      <c r="D37" s="494"/>
      <c r="E37" s="494"/>
      <c r="F37" s="494"/>
      <c r="G37" s="495"/>
    </row>
    <row r="38" spans="1:7" x14ac:dyDescent="0.25">
      <c r="A38" s="493" t="s">
        <v>460</v>
      </c>
      <c r="B38" s="494"/>
      <c r="C38" s="494"/>
      <c r="D38" s="494"/>
      <c r="E38" s="494"/>
      <c r="F38" s="494"/>
      <c r="G38" s="495"/>
    </row>
    <row r="39" spans="1:7" x14ac:dyDescent="0.25">
      <c r="A39" s="493" t="s">
        <v>456</v>
      </c>
      <c r="B39" s="494"/>
      <c r="C39" s="494"/>
      <c r="D39" s="494"/>
      <c r="E39" s="494"/>
      <c r="F39" s="494"/>
      <c r="G39" s="495"/>
    </row>
    <row r="40" spans="1:7" ht="25.5" x14ac:dyDescent="0.25">
      <c r="A40" s="74" t="s">
        <v>4</v>
      </c>
      <c r="B40" s="59" t="s">
        <v>5</v>
      </c>
      <c r="C40" s="59" t="s">
        <v>6</v>
      </c>
      <c r="D40" s="60" t="s">
        <v>7</v>
      </c>
      <c r="E40" s="59" t="s">
        <v>8</v>
      </c>
      <c r="F40" s="59" t="s">
        <v>465</v>
      </c>
      <c r="G40" s="75" t="s">
        <v>9</v>
      </c>
    </row>
    <row r="41" spans="1:7" x14ac:dyDescent="0.25">
      <c r="A41" s="78">
        <v>4103</v>
      </c>
      <c r="B41" s="64">
        <v>26</v>
      </c>
      <c r="C41" s="65" t="s">
        <v>411</v>
      </c>
      <c r="D41" s="66">
        <v>1000</v>
      </c>
      <c r="E41" s="68" t="s">
        <v>116</v>
      </c>
      <c r="F41" s="63">
        <f t="shared" si="0"/>
        <v>1000</v>
      </c>
      <c r="G41" s="79" t="s">
        <v>12</v>
      </c>
    </row>
    <row r="42" spans="1:7" x14ac:dyDescent="0.25">
      <c r="A42" s="78">
        <v>4103</v>
      </c>
      <c r="B42" s="64">
        <v>27</v>
      </c>
      <c r="C42" s="65" t="s">
        <v>412</v>
      </c>
      <c r="D42" s="66">
        <v>1000</v>
      </c>
      <c r="E42" s="68" t="s">
        <v>116</v>
      </c>
      <c r="F42" s="63">
        <f t="shared" si="0"/>
        <v>1000</v>
      </c>
      <c r="G42" s="79" t="s">
        <v>12</v>
      </c>
    </row>
    <row r="43" spans="1:7" x14ac:dyDescent="0.25">
      <c r="A43" s="78">
        <v>4103</v>
      </c>
      <c r="B43" s="64">
        <v>28</v>
      </c>
      <c r="C43" s="65" t="s">
        <v>413</v>
      </c>
      <c r="D43" s="66">
        <v>1000</v>
      </c>
      <c r="E43" s="68" t="s">
        <v>103</v>
      </c>
      <c r="F43" s="63">
        <f t="shared" si="0"/>
        <v>1000</v>
      </c>
      <c r="G43" s="79" t="s">
        <v>12</v>
      </c>
    </row>
    <row r="44" spans="1:7" x14ac:dyDescent="0.25">
      <c r="A44" s="78">
        <v>4103</v>
      </c>
      <c r="B44" s="64">
        <v>29</v>
      </c>
      <c r="C44" s="65" t="s">
        <v>414</v>
      </c>
      <c r="D44" s="66">
        <v>500</v>
      </c>
      <c r="E44" s="68" t="s">
        <v>103</v>
      </c>
      <c r="F44" s="63">
        <f t="shared" si="0"/>
        <v>500</v>
      </c>
      <c r="G44" s="79" t="s">
        <v>12</v>
      </c>
    </row>
    <row r="45" spans="1:7" ht="15.75" thickBot="1" x14ac:dyDescent="0.3">
      <c r="A45" s="80">
        <v>4103</v>
      </c>
      <c r="B45" s="81">
        <v>30</v>
      </c>
      <c r="C45" s="82" t="s">
        <v>415</v>
      </c>
      <c r="D45" s="83">
        <v>2000</v>
      </c>
      <c r="E45" s="84" t="s">
        <v>103</v>
      </c>
      <c r="F45" s="85">
        <f t="shared" si="0"/>
        <v>2000</v>
      </c>
      <c r="G45" s="86" t="s">
        <v>12</v>
      </c>
    </row>
    <row r="49" spans="3:3" x14ac:dyDescent="0.25">
      <c r="C49" s="87" t="s">
        <v>469</v>
      </c>
    </row>
    <row r="50" spans="3:3" x14ac:dyDescent="0.25">
      <c r="C50" s="88" t="s">
        <v>468</v>
      </c>
    </row>
  </sheetData>
  <sheetProtection password="CCF4" sheet="1" objects="1" scenarios="1"/>
  <mergeCells count="10">
    <mergeCell ref="A35:G35"/>
    <mergeCell ref="A36:G36"/>
    <mergeCell ref="A37:G37"/>
    <mergeCell ref="A38:G38"/>
    <mergeCell ref="A39:G39"/>
    <mergeCell ref="A2:G2"/>
    <mergeCell ref="A3:G3"/>
    <mergeCell ref="A4:G4"/>
    <mergeCell ref="A6:G6"/>
    <mergeCell ref="A5:G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123"/>
  <sheetViews>
    <sheetView windowProtection="1" tabSelected="1" workbookViewId="0">
      <selection activeCell="F9" sqref="F9"/>
    </sheetView>
  </sheetViews>
  <sheetFormatPr baseColWidth="10" defaultRowHeight="15" x14ac:dyDescent="0.25"/>
  <cols>
    <col min="3" max="3" width="33.85546875" style="16" customWidth="1"/>
    <col min="4" max="4" width="16.140625" bestFit="1" customWidth="1"/>
    <col min="5" max="5" width="14.7109375" bestFit="1" customWidth="1"/>
    <col min="6" max="6" width="13.5703125" bestFit="1" customWidth="1"/>
    <col min="7" max="7" width="11.5703125" customWidth="1"/>
    <col min="259" max="259" width="37.28515625" bestFit="1" customWidth="1"/>
    <col min="260" max="260" width="16.140625" bestFit="1" customWidth="1"/>
    <col min="261" max="261" width="14.7109375" bestFit="1" customWidth="1"/>
    <col min="262" max="262" width="13.5703125" bestFit="1" customWidth="1"/>
    <col min="263" max="263" width="21.42578125" bestFit="1" customWidth="1"/>
    <col min="515" max="515" width="37.28515625" bestFit="1" customWidth="1"/>
    <col min="516" max="516" width="16.140625" bestFit="1" customWidth="1"/>
    <col min="517" max="517" width="14.7109375" bestFit="1" customWidth="1"/>
    <col min="518" max="518" width="13.5703125" bestFit="1" customWidth="1"/>
    <col min="519" max="519" width="21.42578125" bestFit="1" customWidth="1"/>
    <col min="771" max="771" width="37.28515625" bestFit="1" customWidth="1"/>
    <col min="772" max="772" width="16.140625" bestFit="1" customWidth="1"/>
    <col min="773" max="773" width="14.7109375" bestFit="1" customWidth="1"/>
    <col min="774" max="774" width="13.5703125" bestFit="1" customWidth="1"/>
    <col min="775" max="775" width="21.42578125" bestFit="1" customWidth="1"/>
    <col min="1027" max="1027" width="37.28515625" bestFit="1" customWidth="1"/>
    <col min="1028" max="1028" width="16.140625" bestFit="1" customWidth="1"/>
    <col min="1029" max="1029" width="14.7109375" bestFit="1" customWidth="1"/>
    <col min="1030" max="1030" width="13.5703125" bestFit="1" customWidth="1"/>
    <col min="1031" max="1031" width="21.42578125" bestFit="1" customWidth="1"/>
    <col min="1283" max="1283" width="37.28515625" bestFit="1" customWidth="1"/>
    <col min="1284" max="1284" width="16.140625" bestFit="1" customWidth="1"/>
    <col min="1285" max="1285" width="14.7109375" bestFit="1" customWidth="1"/>
    <col min="1286" max="1286" width="13.5703125" bestFit="1" customWidth="1"/>
    <col min="1287" max="1287" width="21.42578125" bestFit="1" customWidth="1"/>
    <col min="1539" max="1539" width="37.28515625" bestFit="1" customWidth="1"/>
    <col min="1540" max="1540" width="16.140625" bestFit="1" customWidth="1"/>
    <col min="1541" max="1541" width="14.7109375" bestFit="1" customWidth="1"/>
    <col min="1542" max="1542" width="13.5703125" bestFit="1" customWidth="1"/>
    <col min="1543" max="1543" width="21.42578125" bestFit="1" customWidth="1"/>
    <col min="1795" max="1795" width="37.28515625" bestFit="1" customWidth="1"/>
    <col min="1796" max="1796" width="16.140625" bestFit="1" customWidth="1"/>
    <col min="1797" max="1797" width="14.7109375" bestFit="1" customWidth="1"/>
    <col min="1798" max="1798" width="13.5703125" bestFit="1" customWidth="1"/>
    <col min="1799" max="1799" width="21.42578125" bestFit="1" customWidth="1"/>
    <col min="2051" max="2051" width="37.28515625" bestFit="1" customWidth="1"/>
    <col min="2052" max="2052" width="16.140625" bestFit="1" customWidth="1"/>
    <col min="2053" max="2053" width="14.7109375" bestFit="1" customWidth="1"/>
    <col min="2054" max="2054" width="13.5703125" bestFit="1" customWidth="1"/>
    <col min="2055" max="2055" width="21.42578125" bestFit="1" customWidth="1"/>
    <col min="2307" max="2307" width="37.28515625" bestFit="1" customWidth="1"/>
    <col min="2308" max="2308" width="16.140625" bestFit="1" customWidth="1"/>
    <col min="2309" max="2309" width="14.7109375" bestFit="1" customWidth="1"/>
    <col min="2310" max="2310" width="13.5703125" bestFit="1" customWidth="1"/>
    <col min="2311" max="2311" width="21.42578125" bestFit="1" customWidth="1"/>
    <col min="2563" max="2563" width="37.28515625" bestFit="1" customWidth="1"/>
    <col min="2564" max="2564" width="16.140625" bestFit="1" customWidth="1"/>
    <col min="2565" max="2565" width="14.7109375" bestFit="1" customWidth="1"/>
    <col min="2566" max="2566" width="13.5703125" bestFit="1" customWidth="1"/>
    <col min="2567" max="2567" width="21.42578125" bestFit="1" customWidth="1"/>
    <col min="2819" max="2819" width="37.28515625" bestFit="1" customWidth="1"/>
    <col min="2820" max="2820" width="16.140625" bestFit="1" customWidth="1"/>
    <col min="2821" max="2821" width="14.7109375" bestFit="1" customWidth="1"/>
    <col min="2822" max="2822" width="13.5703125" bestFit="1" customWidth="1"/>
    <col min="2823" max="2823" width="21.42578125" bestFit="1" customWidth="1"/>
    <col min="3075" max="3075" width="37.28515625" bestFit="1" customWidth="1"/>
    <col min="3076" max="3076" width="16.140625" bestFit="1" customWidth="1"/>
    <col min="3077" max="3077" width="14.7109375" bestFit="1" customWidth="1"/>
    <col min="3078" max="3078" width="13.5703125" bestFit="1" customWidth="1"/>
    <col min="3079" max="3079" width="21.42578125" bestFit="1" customWidth="1"/>
    <col min="3331" max="3331" width="37.28515625" bestFit="1" customWidth="1"/>
    <col min="3332" max="3332" width="16.140625" bestFit="1" customWidth="1"/>
    <col min="3333" max="3333" width="14.7109375" bestFit="1" customWidth="1"/>
    <col min="3334" max="3334" width="13.5703125" bestFit="1" customWidth="1"/>
    <col min="3335" max="3335" width="21.42578125" bestFit="1" customWidth="1"/>
    <col min="3587" max="3587" width="37.28515625" bestFit="1" customWidth="1"/>
    <col min="3588" max="3588" width="16.140625" bestFit="1" customWidth="1"/>
    <col min="3589" max="3589" width="14.7109375" bestFit="1" customWidth="1"/>
    <col min="3590" max="3590" width="13.5703125" bestFit="1" customWidth="1"/>
    <col min="3591" max="3591" width="21.42578125" bestFit="1" customWidth="1"/>
    <col min="3843" max="3843" width="37.28515625" bestFit="1" customWidth="1"/>
    <col min="3844" max="3844" width="16.140625" bestFit="1" customWidth="1"/>
    <col min="3845" max="3845" width="14.7109375" bestFit="1" customWidth="1"/>
    <col min="3846" max="3846" width="13.5703125" bestFit="1" customWidth="1"/>
    <col min="3847" max="3847" width="21.42578125" bestFit="1" customWidth="1"/>
    <col min="4099" max="4099" width="37.28515625" bestFit="1" customWidth="1"/>
    <col min="4100" max="4100" width="16.140625" bestFit="1" customWidth="1"/>
    <col min="4101" max="4101" width="14.7109375" bestFit="1" customWidth="1"/>
    <col min="4102" max="4102" width="13.5703125" bestFit="1" customWidth="1"/>
    <col min="4103" max="4103" width="21.42578125" bestFit="1" customWidth="1"/>
    <col min="4355" max="4355" width="37.28515625" bestFit="1" customWidth="1"/>
    <col min="4356" max="4356" width="16.140625" bestFit="1" customWidth="1"/>
    <col min="4357" max="4357" width="14.7109375" bestFit="1" customWidth="1"/>
    <col min="4358" max="4358" width="13.5703125" bestFit="1" customWidth="1"/>
    <col min="4359" max="4359" width="21.42578125" bestFit="1" customWidth="1"/>
    <col min="4611" max="4611" width="37.28515625" bestFit="1" customWidth="1"/>
    <col min="4612" max="4612" width="16.140625" bestFit="1" customWidth="1"/>
    <col min="4613" max="4613" width="14.7109375" bestFit="1" customWidth="1"/>
    <col min="4614" max="4614" width="13.5703125" bestFit="1" customWidth="1"/>
    <col min="4615" max="4615" width="21.42578125" bestFit="1" customWidth="1"/>
    <col min="4867" max="4867" width="37.28515625" bestFit="1" customWidth="1"/>
    <col min="4868" max="4868" width="16.140625" bestFit="1" customWidth="1"/>
    <col min="4869" max="4869" width="14.7109375" bestFit="1" customWidth="1"/>
    <col min="4870" max="4870" width="13.5703125" bestFit="1" customWidth="1"/>
    <col min="4871" max="4871" width="21.42578125" bestFit="1" customWidth="1"/>
    <col min="5123" max="5123" width="37.28515625" bestFit="1" customWidth="1"/>
    <col min="5124" max="5124" width="16.140625" bestFit="1" customWidth="1"/>
    <col min="5125" max="5125" width="14.7109375" bestFit="1" customWidth="1"/>
    <col min="5126" max="5126" width="13.5703125" bestFit="1" customWidth="1"/>
    <col min="5127" max="5127" width="21.42578125" bestFit="1" customWidth="1"/>
    <col min="5379" max="5379" width="37.28515625" bestFit="1" customWidth="1"/>
    <col min="5380" max="5380" width="16.140625" bestFit="1" customWidth="1"/>
    <col min="5381" max="5381" width="14.7109375" bestFit="1" customWidth="1"/>
    <col min="5382" max="5382" width="13.5703125" bestFit="1" customWidth="1"/>
    <col min="5383" max="5383" width="21.42578125" bestFit="1" customWidth="1"/>
    <col min="5635" max="5635" width="37.28515625" bestFit="1" customWidth="1"/>
    <col min="5636" max="5636" width="16.140625" bestFit="1" customWidth="1"/>
    <col min="5637" max="5637" width="14.7109375" bestFit="1" customWidth="1"/>
    <col min="5638" max="5638" width="13.5703125" bestFit="1" customWidth="1"/>
    <col min="5639" max="5639" width="21.42578125" bestFit="1" customWidth="1"/>
    <col min="5891" max="5891" width="37.28515625" bestFit="1" customWidth="1"/>
    <col min="5892" max="5892" width="16.140625" bestFit="1" customWidth="1"/>
    <col min="5893" max="5893" width="14.7109375" bestFit="1" customWidth="1"/>
    <col min="5894" max="5894" width="13.5703125" bestFit="1" customWidth="1"/>
    <col min="5895" max="5895" width="21.42578125" bestFit="1" customWidth="1"/>
    <col min="6147" max="6147" width="37.28515625" bestFit="1" customWidth="1"/>
    <col min="6148" max="6148" width="16.140625" bestFit="1" customWidth="1"/>
    <col min="6149" max="6149" width="14.7109375" bestFit="1" customWidth="1"/>
    <col min="6150" max="6150" width="13.5703125" bestFit="1" customWidth="1"/>
    <col min="6151" max="6151" width="21.42578125" bestFit="1" customWidth="1"/>
    <col min="6403" max="6403" width="37.28515625" bestFit="1" customWidth="1"/>
    <col min="6404" max="6404" width="16.140625" bestFit="1" customWidth="1"/>
    <col min="6405" max="6405" width="14.7109375" bestFit="1" customWidth="1"/>
    <col min="6406" max="6406" width="13.5703125" bestFit="1" customWidth="1"/>
    <col min="6407" max="6407" width="21.42578125" bestFit="1" customWidth="1"/>
    <col min="6659" max="6659" width="37.28515625" bestFit="1" customWidth="1"/>
    <col min="6660" max="6660" width="16.140625" bestFit="1" customWidth="1"/>
    <col min="6661" max="6661" width="14.7109375" bestFit="1" customWidth="1"/>
    <col min="6662" max="6662" width="13.5703125" bestFit="1" customWidth="1"/>
    <col min="6663" max="6663" width="21.42578125" bestFit="1" customWidth="1"/>
    <col min="6915" max="6915" width="37.28515625" bestFit="1" customWidth="1"/>
    <col min="6916" max="6916" width="16.140625" bestFit="1" customWidth="1"/>
    <col min="6917" max="6917" width="14.7109375" bestFit="1" customWidth="1"/>
    <col min="6918" max="6918" width="13.5703125" bestFit="1" customWidth="1"/>
    <col min="6919" max="6919" width="21.42578125" bestFit="1" customWidth="1"/>
    <col min="7171" max="7171" width="37.28515625" bestFit="1" customWidth="1"/>
    <col min="7172" max="7172" width="16.140625" bestFit="1" customWidth="1"/>
    <col min="7173" max="7173" width="14.7109375" bestFit="1" customWidth="1"/>
    <col min="7174" max="7174" width="13.5703125" bestFit="1" customWidth="1"/>
    <col min="7175" max="7175" width="21.42578125" bestFit="1" customWidth="1"/>
    <col min="7427" max="7427" width="37.28515625" bestFit="1" customWidth="1"/>
    <col min="7428" max="7428" width="16.140625" bestFit="1" customWidth="1"/>
    <col min="7429" max="7429" width="14.7109375" bestFit="1" customWidth="1"/>
    <col min="7430" max="7430" width="13.5703125" bestFit="1" customWidth="1"/>
    <col min="7431" max="7431" width="21.42578125" bestFit="1" customWidth="1"/>
    <col min="7683" max="7683" width="37.28515625" bestFit="1" customWidth="1"/>
    <col min="7684" max="7684" width="16.140625" bestFit="1" customWidth="1"/>
    <col min="7685" max="7685" width="14.7109375" bestFit="1" customWidth="1"/>
    <col min="7686" max="7686" width="13.5703125" bestFit="1" customWidth="1"/>
    <col min="7687" max="7687" width="21.42578125" bestFit="1" customWidth="1"/>
    <col min="7939" max="7939" width="37.28515625" bestFit="1" customWidth="1"/>
    <col min="7940" max="7940" width="16.140625" bestFit="1" customWidth="1"/>
    <col min="7941" max="7941" width="14.7109375" bestFit="1" customWidth="1"/>
    <col min="7942" max="7942" width="13.5703125" bestFit="1" customWidth="1"/>
    <col min="7943" max="7943" width="21.42578125" bestFit="1" customWidth="1"/>
    <col min="8195" max="8195" width="37.28515625" bestFit="1" customWidth="1"/>
    <col min="8196" max="8196" width="16.140625" bestFit="1" customWidth="1"/>
    <col min="8197" max="8197" width="14.7109375" bestFit="1" customWidth="1"/>
    <col min="8198" max="8198" width="13.5703125" bestFit="1" customWidth="1"/>
    <col min="8199" max="8199" width="21.42578125" bestFit="1" customWidth="1"/>
    <col min="8451" max="8451" width="37.28515625" bestFit="1" customWidth="1"/>
    <col min="8452" max="8452" width="16.140625" bestFit="1" customWidth="1"/>
    <col min="8453" max="8453" width="14.7109375" bestFit="1" customWidth="1"/>
    <col min="8454" max="8454" width="13.5703125" bestFit="1" customWidth="1"/>
    <col min="8455" max="8455" width="21.42578125" bestFit="1" customWidth="1"/>
    <col min="8707" max="8707" width="37.28515625" bestFit="1" customWidth="1"/>
    <col min="8708" max="8708" width="16.140625" bestFit="1" customWidth="1"/>
    <col min="8709" max="8709" width="14.7109375" bestFit="1" customWidth="1"/>
    <col min="8710" max="8710" width="13.5703125" bestFit="1" customWidth="1"/>
    <col min="8711" max="8711" width="21.42578125" bestFit="1" customWidth="1"/>
    <col min="8963" max="8963" width="37.28515625" bestFit="1" customWidth="1"/>
    <col min="8964" max="8964" width="16.140625" bestFit="1" customWidth="1"/>
    <col min="8965" max="8965" width="14.7109375" bestFit="1" customWidth="1"/>
    <col min="8966" max="8966" width="13.5703125" bestFit="1" customWidth="1"/>
    <col min="8967" max="8967" width="21.42578125" bestFit="1" customWidth="1"/>
    <col min="9219" max="9219" width="37.28515625" bestFit="1" customWidth="1"/>
    <col min="9220" max="9220" width="16.140625" bestFit="1" customWidth="1"/>
    <col min="9221" max="9221" width="14.7109375" bestFit="1" customWidth="1"/>
    <col min="9222" max="9222" width="13.5703125" bestFit="1" customWidth="1"/>
    <col min="9223" max="9223" width="21.42578125" bestFit="1" customWidth="1"/>
    <col min="9475" max="9475" width="37.28515625" bestFit="1" customWidth="1"/>
    <col min="9476" max="9476" width="16.140625" bestFit="1" customWidth="1"/>
    <col min="9477" max="9477" width="14.7109375" bestFit="1" customWidth="1"/>
    <col min="9478" max="9478" width="13.5703125" bestFit="1" customWidth="1"/>
    <col min="9479" max="9479" width="21.42578125" bestFit="1" customWidth="1"/>
    <col min="9731" max="9731" width="37.28515625" bestFit="1" customWidth="1"/>
    <col min="9732" max="9732" width="16.140625" bestFit="1" customWidth="1"/>
    <col min="9733" max="9733" width="14.7109375" bestFit="1" customWidth="1"/>
    <col min="9734" max="9734" width="13.5703125" bestFit="1" customWidth="1"/>
    <col min="9735" max="9735" width="21.42578125" bestFit="1" customWidth="1"/>
    <col min="9987" max="9987" width="37.28515625" bestFit="1" customWidth="1"/>
    <col min="9988" max="9988" width="16.140625" bestFit="1" customWidth="1"/>
    <col min="9989" max="9989" width="14.7109375" bestFit="1" customWidth="1"/>
    <col min="9990" max="9990" width="13.5703125" bestFit="1" customWidth="1"/>
    <col min="9991" max="9991" width="21.42578125" bestFit="1" customWidth="1"/>
    <col min="10243" max="10243" width="37.28515625" bestFit="1" customWidth="1"/>
    <col min="10244" max="10244" width="16.140625" bestFit="1" customWidth="1"/>
    <col min="10245" max="10245" width="14.7109375" bestFit="1" customWidth="1"/>
    <col min="10246" max="10246" width="13.5703125" bestFit="1" customWidth="1"/>
    <col min="10247" max="10247" width="21.42578125" bestFit="1" customWidth="1"/>
    <col min="10499" max="10499" width="37.28515625" bestFit="1" customWidth="1"/>
    <col min="10500" max="10500" width="16.140625" bestFit="1" customWidth="1"/>
    <col min="10501" max="10501" width="14.7109375" bestFit="1" customWidth="1"/>
    <col min="10502" max="10502" width="13.5703125" bestFit="1" customWidth="1"/>
    <col min="10503" max="10503" width="21.42578125" bestFit="1" customWidth="1"/>
    <col min="10755" max="10755" width="37.28515625" bestFit="1" customWidth="1"/>
    <col min="10756" max="10756" width="16.140625" bestFit="1" customWidth="1"/>
    <col min="10757" max="10757" width="14.7109375" bestFit="1" customWidth="1"/>
    <col min="10758" max="10758" width="13.5703125" bestFit="1" customWidth="1"/>
    <col min="10759" max="10759" width="21.42578125" bestFit="1" customWidth="1"/>
    <col min="11011" max="11011" width="37.28515625" bestFit="1" customWidth="1"/>
    <col min="11012" max="11012" width="16.140625" bestFit="1" customWidth="1"/>
    <col min="11013" max="11013" width="14.7109375" bestFit="1" customWidth="1"/>
    <col min="11014" max="11014" width="13.5703125" bestFit="1" customWidth="1"/>
    <col min="11015" max="11015" width="21.42578125" bestFit="1" customWidth="1"/>
    <col min="11267" max="11267" width="37.28515625" bestFit="1" customWidth="1"/>
    <col min="11268" max="11268" width="16.140625" bestFit="1" customWidth="1"/>
    <col min="11269" max="11269" width="14.7109375" bestFit="1" customWidth="1"/>
    <col min="11270" max="11270" width="13.5703125" bestFit="1" customWidth="1"/>
    <col min="11271" max="11271" width="21.42578125" bestFit="1" customWidth="1"/>
    <col min="11523" max="11523" width="37.28515625" bestFit="1" customWidth="1"/>
    <col min="11524" max="11524" width="16.140625" bestFit="1" customWidth="1"/>
    <col min="11525" max="11525" width="14.7109375" bestFit="1" customWidth="1"/>
    <col min="11526" max="11526" width="13.5703125" bestFit="1" customWidth="1"/>
    <col min="11527" max="11527" width="21.42578125" bestFit="1" customWidth="1"/>
    <col min="11779" max="11779" width="37.28515625" bestFit="1" customWidth="1"/>
    <col min="11780" max="11780" width="16.140625" bestFit="1" customWidth="1"/>
    <col min="11781" max="11781" width="14.7109375" bestFit="1" customWidth="1"/>
    <col min="11782" max="11782" width="13.5703125" bestFit="1" customWidth="1"/>
    <col min="11783" max="11783" width="21.42578125" bestFit="1" customWidth="1"/>
    <col min="12035" max="12035" width="37.28515625" bestFit="1" customWidth="1"/>
    <col min="12036" max="12036" width="16.140625" bestFit="1" customWidth="1"/>
    <col min="12037" max="12037" width="14.7109375" bestFit="1" customWidth="1"/>
    <col min="12038" max="12038" width="13.5703125" bestFit="1" customWidth="1"/>
    <col min="12039" max="12039" width="21.42578125" bestFit="1" customWidth="1"/>
    <col min="12291" max="12291" width="37.28515625" bestFit="1" customWidth="1"/>
    <col min="12292" max="12292" width="16.140625" bestFit="1" customWidth="1"/>
    <col min="12293" max="12293" width="14.7109375" bestFit="1" customWidth="1"/>
    <col min="12294" max="12294" width="13.5703125" bestFit="1" customWidth="1"/>
    <col min="12295" max="12295" width="21.42578125" bestFit="1" customWidth="1"/>
    <col min="12547" max="12547" width="37.28515625" bestFit="1" customWidth="1"/>
    <col min="12548" max="12548" width="16.140625" bestFit="1" customWidth="1"/>
    <col min="12549" max="12549" width="14.7109375" bestFit="1" customWidth="1"/>
    <col min="12550" max="12550" width="13.5703125" bestFit="1" customWidth="1"/>
    <col min="12551" max="12551" width="21.42578125" bestFit="1" customWidth="1"/>
    <col min="12803" max="12803" width="37.28515625" bestFit="1" customWidth="1"/>
    <col min="12804" max="12804" width="16.140625" bestFit="1" customWidth="1"/>
    <col min="12805" max="12805" width="14.7109375" bestFit="1" customWidth="1"/>
    <col min="12806" max="12806" width="13.5703125" bestFit="1" customWidth="1"/>
    <col min="12807" max="12807" width="21.42578125" bestFit="1" customWidth="1"/>
    <col min="13059" max="13059" width="37.28515625" bestFit="1" customWidth="1"/>
    <col min="13060" max="13060" width="16.140625" bestFit="1" customWidth="1"/>
    <col min="13061" max="13061" width="14.7109375" bestFit="1" customWidth="1"/>
    <col min="13062" max="13062" width="13.5703125" bestFit="1" customWidth="1"/>
    <col min="13063" max="13063" width="21.42578125" bestFit="1" customWidth="1"/>
    <col min="13315" max="13315" width="37.28515625" bestFit="1" customWidth="1"/>
    <col min="13316" max="13316" width="16.140625" bestFit="1" customWidth="1"/>
    <col min="13317" max="13317" width="14.7109375" bestFit="1" customWidth="1"/>
    <col min="13318" max="13318" width="13.5703125" bestFit="1" customWidth="1"/>
    <col min="13319" max="13319" width="21.42578125" bestFit="1" customWidth="1"/>
    <col min="13571" max="13571" width="37.28515625" bestFit="1" customWidth="1"/>
    <col min="13572" max="13572" width="16.140625" bestFit="1" customWidth="1"/>
    <col min="13573" max="13573" width="14.7109375" bestFit="1" customWidth="1"/>
    <col min="13574" max="13574" width="13.5703125" bestFit="1" customWidth="1"/>
    <col min="13575" max="13575" width="21.42578125" bestFit="1" customWidth="1"/>
    <col min="13827" max="13827" width="37.28515625" bestFit="1" customWidth="1"/>
    <col min="13828" max="13828" width="16.140625" bestFit="1" customWidth="1"/>
    <col min="13829" max="13829" width="14.7109375" bestFit="1" customWidth="1"/>
    <col min="13830" max="13830" width="13.5703125" bestFit="1" customWidth="1"/>
    <col min="13831" max="13831" width="21.42578125" bestFit="1" customWidth="1"/>
    <col min="14083" max="14083" width="37.28515625" bestFit="1" customWidth="1"/>
    <col min="14084" max="14084" width="16.140625" bestFit="1" customWidth="1"/>
    <col min="14085" max="14085" width="14.7109375" bestFit="1" customWidth="1"/>
    <col min="14086" max="14086" width="13.5703125" bestFit="1" customWidth="1"/>
    <col min="14087" max="14087" width="21.42578125" bestFit="1" customWidth="1"/>
    <col min="14339" max="14339" width="37.28515625" bestFit="1" customWidth="1"/>
    <col min="14340" max="14340" width="16.140625" bestFit="1" customWidth="1"/>
    <col min="14341" max="14341" width="14.7109375" bestFit="1" customWidth="1"/>
    <col min="14342" max="14342" width="13.5703125" bestFit="1" customWidth="1"/>
    <col min="14343" max="14343" width="21.42578125" bestFit="1" customWidth="1"/>
    <col min="14595" max="14595" width="37.28515625" bestFit="1" customWidth="1"/>
    <col min="14596" max="14596" width="16.140625" bestFit="1" customWidth="1"/>
    <col min="14597" max="14597" width="14.7109375" bestFit="1" customWidth="1"/>
    <col min="14598" max="14598" width="13.5703125" bestFit="1" customWidth="1"/>
    <col min="14599" max="14599" width="21.42578125" bestFit="1" customWidth="1"/>
    <col min="14851" max="14851" width="37.28515625" bestFit="1" customWidth="1"/>
    <col min="14852" max="14852" width="16.140625" bestFit="1" customWidth="1"/>
    <col min="14853" max="14853" width="14.7109375" bestFit="1" customWidth="1"/>
    <col min="14854" max="14854" width="13.5703125" bestFit="1" customWidth="1"/>
    <col min="14855" max="14855" width="21.42578125" bestFit="1" customWidth="1"/>
    <col min="15107" max="15107" width="37.28515625" bestFit="1" customWidth="1"/>
    <col min="15108" max="15108" width="16.140625" bestFit="1" customWidth="1"/>
    <col min="15109" max="15109" width="14.7109375" bestFit="1" customWidth="1"/>
    <col min="15110" max="15110" width="13.5703125" bestFit="1" customWidth="1"/>
    <col min="15111" max="15111" width="21.42578125" bestFit="1" customWidth="1"/>
    <col min="15363" max="15363" width="37.28515625" bestFit="1" customWidth="1"/>
    <col min="15364" max="15364" width="16.140625" bestFit="1" customWidth="1"/>
    <col min="15365" max="15365" width="14.7109375" bestFit="1" customWidth="1"/>
    <col min="15366" max="15366" width="13.5703125" bestFit="1" customWidth="1"/>
    <col min="15367" max="15367" width="21.42578125" bestFit="1" customWidth="1"/>
    <col min="15619" max="15619" width="37.28515625" bestFit="1" customWidth="1"/>
    <col min="15620" max="15620" width="16.140625" bestFit="1" customWidth="1"/>
    <col min="15621" max="15621" width="14.7109375" bestFit="1" customWidth="1"/>
    <col min="15622" max="15622" width="13.5703125" bestFit="1" customWidth="1"/>
    <col min="15623" max="15623" width="21.42578125" bestFit="1" customWidth="1"/>
    <col min="15875" max="15875" width="37.28515625" bestFit="1" customWidth="1"/>
    <col min="15876" max="15876" width="16.140625" bestFit="1" customWidth="1"/>
    <col min="15877" max="15877" width="14.7109375" bestFit="1" customWidth="1"/>
    <col min="15878" max="15878" width="13.5703125" bestFit="1" customWidth="1"/>
    <col min="15879" max="15879" width="21.42578125" bestFit="1" customWidth="1"/>
    <col min="16131" max="16131" width="37.28515625" bestFit="1" customWidth="1"/>
    <col min="16132" max="16132" width="16.140625" bestFit="1" customWidth="1"/>
    <col min="16133" max="16133" width="14.7109375" bestFit="1" customWidth="1"/>
    <col min="16134" max="16134" width="13.5703125" bestFit="1" customWidth="1"/>
    <col min="16135" max="16135" width="21.42578125" bestFit="1" customWidth="1"/>
  </cols>
  <sheetData>
    <row r="1" spans="1:8" x14ac:dyDescent="0.25">
      <c r="A1" s="508" t="s">
        <v>0</v>
      </c>
      <c r="B1" s="509"/>
      <c r="C1" s="509"/>
      <c r="D1" s="509"/>
      <c r="E1" s="509"/>
      <c r="F1" s="509"/>
      <c r="G1" s="510"/>
    </row>
    <row r="2" spans="1:8" x14ac:dyDescent="0.25">
      <c r="A2" s="499" t="s">
        <v>1</v>
      </c>
      <c r="B2" s="500"/>
      <c r="C2" s="500"/>
      <c r="D2" s="500"/>
      <c r="E2" s="500"/>
      <c r="F2" s="500"/>
      <c r="G2" s="501"/>
    </row>
    <row r="3" spans="1:8" x14ac:dyDescent="0.25">
      <c r="A3" s="499" t="s">
        <v>2</v>
      </c>
      <c r="B3" s="500"/>
      <c r="C3" s="500"/>
      <c r="D3" s="500"/>
      <c r="E3" s="500"/>
      <c r="F3" s="500"/>
      <c r="G3" s="501"/>
    </row>
    <row r="4" spans="1:8" x14ac:dyDescent="0.25">
      <c r="A4" s="499" t="s">
        <v>459</v>
      </c>
      <c r="B4" s="500"/>
      <c r="C4" s="500"/>
      <c r="D4" s="500"/>
      <c r="E4" s="500"/>
      <c r="F4" s="500"/>
      <c r="G4" s="501"/>
    </row>
    <row r="5" spans="1:8" x14ac:dyDescent="0.25">
      <c r="A5" s="499" t="s">
        <v>455</v>
      </c>
      <c r="B5" s="500"/>
      <c r="C5" s="500"/>
      <c r="D5" s="500"/>
      <c r="E5" s="500"/>
      <c r="F5" s="500"/>
      <c r="G5" s="501"/>
    </row>
    <row r="6" spans="1:8" x14ac:dyDescent="0.25">
      <c r="A6" s="29"/>
      <c r="B6" s="18"/>
      <c r="C6" s="18"/>
      <c r="D6" s="18"/>
      <c r="E6" s="18"/>
      <c r="F6" s="18"/>
      <c r="G6" s="30"/>
    </row>
    <row r="7" spans="1:8" ht="25.5" x14ac:dyDescent="0.25">
      <c r="A7" s="31" t="s">
        <v>4</v>
      </c>
      <c r="B7" s="20" t="s">
        <v>5</v>
      </c>
      <c r="C7" s="21" t="s">
        <v>6</v>
      </c>
      <c r="D7" s="22" t="s">
        <v>7</v>
      </c>
      <c r="E7" s="20" t="s">
        <v>8</v>
      </c>
      <c r="F7" s="20" t="s">
        <v>458</v>
      </c>
      <c r="G7" s="32" t="s">
        <v>9</v>
      </c>
      <c r="H7" s="1"/>
    </row>
    <row r="8" spans="1:8" x14ac:dyDescent="0.25">
      <c r="A8" s="33">
        <v>4103</v>
      </c>
      <c r="B8" s="23">
        <v>1</v>
      </c>
      <c r="C8" s="42" t="s">
        <v>336</v>
      </c>
      <c r="D8" s="28">
        <v>1</v>
      </c>
      <c r="E8" s="27" t="s">
        <v>103</v>
      </c>
      <c r="F8" s="28">
        <f>D8</f>
        <v>1</v>
      </c>
      <c r="G8" s="48" t="s">
        <v>12</v>
      </c>
    </row>
    <row r="9" spans="1:8" x14ac:dyDescent="0.25">
      <c r="A9" s="33">
        <v>4103</v>
      </c>
      <c r="B9" s="23">
        <v>2</v>
      </c>
      <c r="C9" s="42" t="s">
        <v>337</v>
      </c>
      <c r="D9" s="28">
        <v>1</v>
      </c>
      <c r="E9" s="27" t="s">
        <v>103</v>
      </c>
      <c r="F9" s="28">
        <f t="shared" ref="F9:F88" si="0">D9</f>
        <v>1</v>
      </c>
      <c r="G9" s="48" t="s">
        <v>12</v>
      </c>
    </row>
    <row r="10" spans="1:8" x14ac:dyDescent="0.25">
      <c r="A10" s="33">
        <v>4103</v>
      </c>
      <c r="B10" s="23">
        <v>3</v>
      </c>
      <c r="C10" s="51" t="s">
        <v>338</v>
      </c>
      <c r="D10" s="28">
        <f>1+1</f>
        <v>2</v>
      </c>
      <c r="E10" s="27" t="s">
        <v>103</v>
      </c>
      <c r="F10" s="28">
        <f t="shared" si="0"/>
        <v>2</v>
      </c>
      <c r="G10" s="48" t="s">
        <v>12</v>
      </c>
    </row>
    <row r="11" spans="1:8" x14ac:dyDescent="0.25">
      <c r="A11" s="33">
        <v>4103</v>
      </c>
      <c r="B11" s="23">
        <v>4</v>
      </c>
      <c r="C11" s="42" t="s">
        <v>339</v>
      </c>
      <c r="D11" s="28">
        <v>2</v>
      </c>
      <c r="E11" s="27" t="s">
        <v>103</v>
      </c>
      <c r="F11" s="28">
        <f t="shared" si="0"/>
        <v>2</v>
      </c>
      <c r="G11" s="48" t="s">
        <v>12</v>
      </c>
    </row>
    <row r="12" spans="1:8" x14ac:dyDescent="0.25">
      <c r="A12" s="33">
        <v>4103</v>
      </c>
      <c r="B12" s="23">
        <v>5</v>
      </c>
      <c r="C12" s="42" t="s">
        <v>340</v>
      </c>
      <c r="D12" s="28">
        <f>500+500+1000+1000+1000+1000+200+8500</f>
        <v>13700</v>
      </c>
      <c r="E12" s="27" t="s">
        <v>103</v>
      </c>
      <c r="F12" s="28">
        <f t="shared" si="0"/>
        <v>13700</v>
      </c>
      <c r="G12" s="48" t="s">
        <v>12</v>
      </c>
    </row>
    <row r="13" spans="1:8" x14ac:dyDescent="0.25">
      <c r="A13" s="33">
        <v>4103</v>
      </c>
      <c r="B13" s="23">
        <v>6</v>
      </c>
      <c r="C13" s="42" t="s">
        <v>341</v>
      </c>
      <c r="D13" s="28">
        <v>1</v>
      </c>
      <c r="E13" s="27" t="s">
        <v>103</v>
      </c>
      <c r="F13" s="28">
        <f t="shared" si="0"/>
        <v>1</v>
      </c>
      <c r="G13" s="48" t="s">
        <v>12</v>
      </c>
    </row>
    <row r="14" spans="1:8" x14ac:dyDescent="0.25">
      <c r="A14" s="49">
        <v>4130</v>
      </c>
      <c r="B14" s="45">
        <v>7</v>
      </c>
      <c r="C14" s="46" t="s">
        <v>342</v>
      </c>
      <c r="D14" s="47">
        <f>2+1</f>
        <v>3</v>
      </c>
      <c r="E14" s="52" t="s">
        <v>18</v>
      </c>
      <c r="F14" s="28">
        <f t="shared" si="0"/>
        <v>3</v>
      </c>
      <c r="G14" s="50" t="s">
        <v>12</v>
      </c>
    </row>
    <row r="15" spans="1:8" x14ac:dyDescent="0.25">
      <c r="A15" s="33">
        <v>4130</v>
      </c>
      <c r="B15" s="23">
        <v>8</v>
      </c>
      <c r="C15" s="42" t="s">
        <v>343</v>
      </c>
      <c r="D15" s="28">
        <v>10</v>
      </c>
      <c r="E15" s="44" t="s">
        <v>103</v>
      </c>
      <c r="F15" s="28">
        <f t="shared" si="0"/>
        <v>10</v>
      </c>
      <c r="G15" s="48" t="s">
        <v>12</v>
      </c>
    </row>
    <row r="16" spans="1:8" x14ac:dyDescent="0.25">
      <c r="A16" s="33">
        <v>4130</v>
      </c>
      <c r="B16" s="23">
        <v>9</v>
      </c>
      <c r="C16" s="42" t="s">
        <v>344</v>
      </c>
      <c r="D16" s="28">
        <v>1</v>
      </c>
      <c r="E16" s="44" t="s">
        <v>103</v>
      </c>
      <c r="F16" s="28">
        <f t="shared" si="0"/>
        <v>1</v>
      </c>
      <c r="G16" s="48" t="s">
        <v>12</v>
      </c>
    </row>
    <row r="17" spans="1:7" x14ac:dyDescent="0.25">
      <c r="A17" s="33">
        <v>4130</v>
      </c>
      <c r="B17" s="23">
        <v>10</v>
      </c>
      <c r="C17" s="42" t="s">
        <v>345</v>
      </c>
      <c r="D17" s="43">
        <v>1</v>
      </c>
      <c r="E17" s="44" t="s">
        <v>103</v>
      </c>
      <c r="F17" s="28">
        <f t="shared" si="0"/>
        <v>1</v>
      </c>
      <c r="G17" s="48" t="s">
        <v>12</v>
      </c>
    </row>
    <row r="18" spans="1:7" x14ac:dyDescent="0.25">
      <c r="A18" s="33">
        <v>4130</v>
      </c>
      <c r="B18" s="23">
        <v>11</v>
      </c>
      <c r="C18" s="42" t="s">
        <v>346</v>
      </c>
      <c r="D18" s="28">
        <v>1</v>
      </c>
      <c r="E18" s="44" t="s">
        <v>103</v>
      </c>
      <c r="F18" s="28">
        <f t="shared" si="0"/>
        <v>1</v>
      </c>
      <c r="G18" s="48" t="s">
        <v>12</v>
      </c>
    </row>
    <row r="19" spans="1:7" x14ac:dyDescent="0.25">
      <c r="A19" s="33">
        <v>4130</v>
      </c>
      <c r="B19" s="23">
        <v>12</v>
      </c>
      <c r="C19" s="42" t="s">
        <v>347</v>
      </c>
      <c r="D19" s="28">
        <f>1+1</f>
        <v>2</v>
      </c>
      <c r="E19" s="44" t="s">
        <v>103</v>
      </c>
      <c r="F19" s="28">
        <f t="shared" si="0"/>
        <v>2</v>
      </c>
      <c r="G19" s="48" t="s">
        <v>12</v>
      </c>
    </row>
    <row r="20" spans="1:7" x14ac:dyDescent="0.25">
      <c r="A20" s="33">
        <v>4130</v>
      </c>
      <c r="B20" s="23">
        <v>13</v>
      </c>
      <c r="C20" s="46" t="s">
        <v>348</v>
      </c>
      <c r="D20" s="28">
        <f>1+1</f>
        <v>2</v>
      </c>
      <c r="E20" s="44" t="s">
        <v>18</v>
      </c>
      <c r="F20" s="28">
        <f t="shared" si="0"/>
        <v>2</v>
      </c>
      <c r="G20" s="48" t="s">
        <v>12</v>
      </c>
    </row>
    <row r="21" spans="1:7" x14ac:dyDescent="0.25">
      <c r="A21" s="33">
        <v>4130</v>
      </c>
      <c r="B21" s="23">
        <v>14</v>
      </c>
      <c r="C21" s="42" t="s">
        <v>349</v>
      </c>
      <c r="D21" s="28">
        <v>2</v>
      </c>
      <c r="E21" s="44" t="s">
        <v>18</v>
      </c>
      <c r="F21" s="28">
        <f t="shared" si="0"/>
        <v>2</v>
      </c>
      <c r="G21" s="48" t="s">
        <v>12</v>
      </c>
    </row>
    <row r="22" spans="1:7" x14ac:dyDescent="0.25">
      <c r="A22" s="33">
        <v>4130</v>
      </c>
      <c r="B22" s="23">
        <v>15</v>
      </c>
      <c r="C22" s="42" t="s">
        <v>350</v>
      </c>
      <c r="D22" s="28">
        <v>1</v>
      </c>
      <c r="E22" s="44" t="s">
        <v>103</v>
      </c>
      <c r="F22" s="28">
        <f t="shared" si="0"/>
        <v>1</v>
      </c>
      <c r="G22" s="48" t="s">
        <v>12</v>
      </c>
    </row>
    <row r="23" spans="1:7" x14ac:dyDescent="0.25">
      <c r="A23" s="33">
        <v>4130</v>
      </c>
      <c r="B23" s="23">
        <v>16</v>
      </c>
      <c r="C23" s="42" t="s">
        <v>351</v>
      </c>
      <c r="D23" s="28">
        <v>2</v>
      </c>
      <c r="E23" s="44" t="s">
        <v>103</v>
      </c>
      <c r="F23" s="28">
        <f t="shared" si="0"/>
        <v>2</v>
      </c>
      <c r="G23" s="48" t="s">
        <v>12</v>
      </c>
    </row>
    <row r="24" spans="1:7" x14ac:dyDescent="0.25">
      <c r="A24" s="33">
        <v>4130</v>
      </c>
      <c r="B24" s="23">
        <v>17</v>
      </c>
      <c r="C24" s="42" t="s">
        <v>352</v>
      </c>
      <c r="D24" s="28">
        <f>1+1+1</f>
        <v>3</v>
      </c>
      <c r="E24" s="44" t="s">
        <v>103</v>
      </c>
      <c r="F24" s="28">
        <f t="shared" si="0"/>
        <v>3</v>
      </c>
      <c r="G24" s="48" t="s">
        <v>12</v>
      </c>
    </row>
    <row r="25" spans="1:7" x14ac:dyDescent="0.25">
      <c r="A25" s="33">
        <v>4130</v>
      </c>
      <c r="B25" s="23">
        <v>18</v>
      </c>
      <c r="C25" s="42" t="s">
        <v>353</v>
      </c>
      <c r="D25" s="28">
        <v>2</v>
      </c>
      <c r="E25" s="44" t="s">
        <v>103</v>
      </c>
      <c r="F25" s="28">
        <f t="shared" si="0"/>
        <v>2</v>
      </c>
      <c r="G25" s="48" t="s">
        <v>12</v>
      </c>
    </row>
    <row r="26" spans="1:7" x14ac:dyDescent="0.25">
      <c r="A26" s="33">
        <v>4130</v>
      </c>
      <c r="B26" s="23">
        <v>19</v>
      </c>
      <c r="C26" s="42" t="s">
        <v>354</v>
      </c>
      <c r="D26" s="28">
        <f>1+1</f>
        <v>2</v>
      </c>
      <c r="E26" s="44" t="s">
        <v>103</v>
      </c>
      <c r="F26" s="28">
        <f t="shared" si="0"/>
        <v>2</v>
      </c>
      <c r="G26" s="48" t="s">
        <v>12</v>
      </c>
    </row>
    <row r="27" spans="1:7" x14ac:dyDescent="0.25">
      <c r="A27" s="33">
        <v>4130</v>
      </c>
      <c r="B27" s="23">
        <v>20</v>
      </c>
      <c r="C27" s="42" t="s">
        <v>355</v>
      </c>
      <c r="D27" s="28">
        <v>1</v>
      </c>
      <c r="E27" s="44" t="s">
        <v>168</v>
      </c>
      <c r="F27" s="28">
        <f t="shared" si="0"/>
        <v>1</v>
      </c>
      <c r="G27" s="48" t="s">
        <v>12</v>
      </c>
    </row>
    <row r="28" spans="1:7" x14ac:dyDescent="0.25">
      <c r="A28" s="33">
        <v>4130</v>
      </c>
      <c r="B28" s="23">
        <v>21</v>
      </c>
      <c r="C28" s="42" t="s">
        <v>356</v>
      </c>
      <c r="D28" s="28">
        <f>2+2</f>
        <v>4</v>
      </c>
      <c r="E28" s="44" t="s">
        <v>103</v>
      </c>
      <c r="F28" s="28">
        <f t="shared" si="0"/>
        <v>4</v>
      </c>
      <c r="G28" s="48" t="s">
        <v>12</v>
      </c>
    </row>
    <row r="29" spans="1:7" x14ac:dyDescent="0.25">
      <c r="A29" s="33">
        <v>4130</v>
      </c>
      <c r="B29" s="23">
        <v>22</v>
      </c>
      <c r="C29" s="42" t="s">
        <v>357</v>
      </c>
      <c r="D29" s="28">
        <v>2</v>
      </c>
      <c r="E29" s="44" t="s">
        <v>103</v>
      </c>
      <c r="F29" s="28">
        <f t="shared" si="0"/>
        <v>2</v>
      </c>
      <c r="G29" s="48" t="s">
        <v>12</v>
      </c>
    </row>
    <row r="30" spans="1:7" x14ac:dyDescent="0.25">
      <c r="A30" s="33">
        <v>4130</v>
      </c>
      <c r="B30" s="23">
        <v>23</v>
      </c>
      <c r="C30" s="42" t="s">
        <v>358</v>
      </c>
      <c r="D30" s="28">
        <v>1</v>
      </c>
      <c r="E30" s="44" t="s">
        <v>103</v>
      </c>
      <c r="F30" s="28">
        <f t="shared" si="0"/>
        <v>1</v>
      </c>
      <c r="G30" s="48" t="s">
        <v>12</v>
      </c>
    </row>
    <row r="31" spans="1:7" x14ac:dyDescent="0.25">
      <c r="A31" s="33">
        <v>4130</v>
      </c>
      <c r="B31" s="23">
        <v>24</v>
      </c>
      <c r="C31" s="42" t="s">
        <v>359</v>
      </c>
      <c r="D31" s="43">
        <f>2+2</f>
        <v>4</v>
      </c>
      <c r="E31" s="44" t="s">
        <v>103</v>
      </c>
      <c r="F31" s="28">
        <f t="shared" si="0"/>
        <v>4</v>
      </c>
      <c r="G31" s="48" t="s">
        <v>12</v>
      </c>
    </row>
    <row r="32" spans="1:7" x14ac:dyDescent="0.25">
      <c r="A32" s="33">
        <v>4130</v>
      </c>
      <c r="B32" s="23">
        <v>25</v>
      </c>
      <c r="C32" s="42" t="s">
        <v>360</v>
      </c>
      <c r="D32" s="28">
        <v>2</v>
      </c>
      <c r="E32" s="44" t="s">
        <v>103</v>
      </c>
      <c r="F32" s="28">
        <f t="shared" si="0"/>
        <v>2</v>
      </c>
      <c r="G32" s="48" t="s">
        <v>12</v>
      </c>
    </row>
    <row r="33" spans="1:7" ht="15.75" thickBot="1" x14ac:dyDescent="0.3">
      <c r="A33" s="35">
        <v>4130</v>
      </c>
      <c r="B33" s="53">
        <v>26</v>
      </c>
      <c r="C33" s="54" t="s">
        <v>361</v>
      </c>
      <c r="D33" s="55">
        <f>1+1+1</f>
        <v>3</v>
      </c>
      <c r="E33" s="56" t="s">
        <v>103</v>
      </c>
      <c r="F33" s="40">
        <f t="shared" si="0"/>
        <v>3</v>
      </c>
      <c r="G33" s="57" t="s">
        <v>12</v>
      </c>
    </row>
    <row r="34" spans="1:7" ht="15.75" thickBot="1" x14ac:dyDescent="0.3">
      <c r="A34" s="255"/>
      <c r="B34" s="255"/>
      <c r="C34" s="256"/>
      <c r="D34" s="257"/>
      <c r="E34" s="258"/>
      <c r="F34" s="259"/>
      <c r="G34" s="260"/>
    </row>
    <row r="35" spans="1:7" x14ac:dyDescent="0.25">
      <c r="A35" s="505" t="s">
        <v>0</v>
      </c>
      <c r="B35" s="506"/>
      <c r="C35" s="506"/>
      <c r="D35" s="506"/>
      <c r="E35" s="506"/>
      <c r="F35" s="506"/>
      <c r="G35" s="507"/>
    </row>
    <row r="36" spans="1:7" x14ac:dyDescent="0.25">
      <c r="A36" s="502" t="s">
        <v>1</v>
      </c>
      <c r="B36" s="503"/>
      <c r="C36" s="503"/>
      <c r="D36" s="503"/>
      <c r="E36" s="503"/>
      <c r="F36" s="503"/>
      <c r="G36" s="504"/>
    </row>
    <row r="37" spans="1:7" x14ac:dyDescent="0.25">
      <c r="A37" s="502" t="s">
        <v>2</v>
      </c>
      <c r="B37" s="503"/>
      <c r="C37" s="503"/>
      <c r="D37" s="503"/>
      <c r="E37" s="503"/>
      <c r="F37" s="503"/>
      <c r="G37" s="504"/>
    </row>
    <row r="38" spans="1:7" x14ac:dyDescent="0.25">
      <c r="A38" s="502" t="s">
        <v>459</v>
      </c>
      <c r="B38" s="503"/>
      <c r="C38" s="503"/>
      <c r="D38" s="503"/>
      <c r="E38" s="503"/>
      <c r="F38" s="503"/>
      <c r="G38" s="504"/>
    </row>
    <row r="39" spans="1:7" x14ac:dyDescent="0.25">
      <c r="A39" s="502" t="s">
        <v>455</v>
      </c>
      <c r="B39" s="503"/>
      <c r="C39" s="503"/>
      <c r="D39" s="503"/>
      <c r="E39" s="503"/>
      <c r="F39" s="503"/>
      <c r="G39" s="504"/>
    </row>
    <row r="40" spans="1:7" x14ac:dyDescent="0.25">
      <c r="A40" s="368"/>
      <c r="B40" s="369"/>
      <c r="C40" s="369"/>
      <c r="D40" s="369"/>
      <c r="E40" s="369"/>
      <c r="F40" s="369"/>
      <c r="G40" s="370"/>
    </row>
    <row r="41" spans="1:7" ht="22.5" x14ac:dyDescent="0.25">
      <c r="A41" s="371" t="s">
        <v>4</v>
      </c>
      <c r="B41" s="372" t="s">
        <v>5</v>
      </c>
      <c r="C41" s="372" t="s">
        <v>6</v>
      </c>
      <c r="D41" s="373" t="s">
        <v>7</v>
      </c>
      <c r="E41" s="372" t="s">
        <v>8</v>
      </c>
      <c r="F41" s="372" t="s">
        <v>458</v>
      </c>
      <c r="G41" s="374" t="s">
        <v>9</v>
      </c>
    </row>
    <row r="42" spans="1:7" x14ac:dyDescent="0.25">
      <c r="A42" s="375">
        <v>4130</v>
      </c>
      <c r="B42" s="376">
        <v>27</v>
      </c>
      <c r="C42" s="377" t="s">
        <v>362</v>
      </c>
      <c r="D42" s="378">
        <f>2+2</f>
        <v>4</v>
      </c>
      <c r="E42" s="379" t="s">
        <v>103</v>
      </c>
      <c r="F42" s="380">
        <f t="shared" si="0"/>
        <v>4</v>
      </c>
      <c r="G42" s="381" t="s">
        <v>12</v>
      </c>
    </row>
    <row r="43" spans="1:7" x14ac:dyDescent="0.25">
      <c r="A43" s="375">
        <v>4130</v>
      </c>
      <c r="B43" s="376">
        <v>28</v>
      </c>
      <c r="C43" s="377" t="s">
        <v>363</v>
      </c>
      <c r="D43" s="378">
        <f>2+1+1+4</f>
        <v>8</v>
      </c>
      <c r="E43" s="379" t="s">
        <v>103</v>
      </c>
      <c r="F43" s="380">
        <f t="shared" si="0"/>
        <v>8</v>
      </c>
      <c r="G43" s="381" t="s">
        <v>12</v>
      </c>
    </row>
    <row r="44" spans="1:7" x14ac:dyDescent="0.25">
      <c r="A44" s="375">
        <v>4130</v>
      </c>
      <c r="B44" s="376">
        <v>29</v>
      </c>
      <c r="C44" s="377" t="s">
        <v>364</v>
      </c>
      <c r="D44" s="378">
        <v>4</v>
      </c>
      <c r="E44" s="379" t="s">
        <v>103</v>
      </c>
      <c r="F44" s="380">
        <f t="shared" si="0"/>
        <v>4</v>
      </c>
      <c r="G44" s="381" t="s">
        <v>12</v>
      </c>
    </row>
    <row r="45" spans="1:7" x14ac:dyDescent="0.25">
      <c r="A45" s="375">
        <v>4130</v>
      </c>
      <c r="B45" s="376">
        <v>30</v>
      </c>
      <c r="C45" s="377" t="s">
        <v>365</v>
      </c>
      <c r="D45" s="378">
        <v>1</v>
      </c>
      <c r="E45" s="379" t="s">
        <v>103</v>
      </c>
      <c r="F45" s="380">
        <f t="shared" si="0"/>
        <v>1</v>
      </c>
      <c r="G45" s="381" t="s">
        <v>12</v>
      </c>
    </row>
    <row r="46" spans="1:7" x14ac:dyDescent="0.25">
      <c r="A46" s="375">
        <v>4130</v>
      </c>
      <c r="B46" s="376">
        <v>31</v>
      </c>
      <c r="C46" s="377" t="s">
        <v>366</v>
      </c>
      <c r="D46" s="378">
        <v>1</v>
      </c>
      <c r="E46" s="379" t="s">
        <v>103</v>
      </c>
      <c r="F46" s="380">
        <f t="shared" si="0"/>
        <v>1</v>
      </c>
      <c r="G46" s="381" t="s">
        <v>12</v>
      </c>
    </row>
    <row r="47" spans="1:7" x14ac:dyDescent="0.25">
      <c r="A47" s="375">
        <v>4130</v>
      </c>
      <c r="B47" s="376">
        <v>32</v>
      </c>
      <c r="C47" s="377" t="s">
        <v>367</v>
      </c>
      <c r="D47" s="378">
        <v>1</v>
      </c>
      <c r="E47" s="379" t="s">
        <v>103</v>
      </c>
      <c r="F47" s="380">
        <f t="shared" si="0"/>
        <v>1</v>
      </c>
      <c r="G47" s="381" t="s">
        <v>12</v>
      </c>
    </row>
    <row r="48" spans="1:7" x14ac:dyDescent="0.25">
      <c r="A48" s="375">
        <v>4130</v>
      </c>
      <c r="B48" s="376">
        <v>33</v>
      </c>
      <c r="C48" s="377" t="s">
        <v>368</v>
      </c>
      <c r="D48" s="378">
        <v>1</v>
      </c>
      <c r="E48" s="379" t="s">
        <v>103</v>
      </c>
      <c r="F48" s="380">
        <f t="shared" si="0"/>
        <v>1</v>
      </c>
      <c r="G48" s="381" t="s">
        <v>12</v>
      </c>
    </row>
    <row r="49" spans="1:7" x14ac:dyDescent="0.25">
      <c r="A49" s="375">
        <v>4130</v>
      </c>
      <c r="B49" s="376">
        <v>34</v>
      </c>
      <c r="C49" s="377" t="s">
        <v>369</v>
      </c>
      <c r="D49" s="378">
        <v>1</v>
      </c>
      <c r="E49" s="379" t="s">
        <v>103</v>
      </c>
      <c r="F49" s="380">
        <f t="shared" si="0"/>
        <v>1</v>
      </c>
      <c r="G49" s="381" t="s">
        <v>12</v>
      </c>
    </row>
    <row r="50" spans="1:7" x14ac:dyDescent="0.25">
      <c r="A50" s="375">
        <v>4130</v>
      </c>
      <c r="B50" s="376">
        <v>35</v>
      </c>
      <c r="C50" s="377" t="s">
        <v>370</v>
      </c>
      <c r="D50" s="378">
        <v>1</v>
      </c>
      <c r="E50" s="379" t="s">
        <v>103</v>
      </c>
      <c r="F50" s="380">
        <f t="shared" si="0"/>
        <v>1</v>
      </c>
      <c r="G50" s="381" t="s">
        <v>12</v>
      </c>
    </row>
    <row r="51" spans="1:7" x14ac:dyDescent="0.25">
      <c r="A51" s="382">
        <v>4130</v>
      </c>
      <c r="B51" s="383">
        <v>36</v>
      </c>
      <c r="C51" s="383" t="s">
        <v>371</v>
      </c>
      <c r="D51" s="378">
        <v>2</v>
      </c>
      <c r="E51" s="383" t="s">
        <v>103</v>
      </c>
      <c r="F51" s="380">
        <f t="shared" si="0"/>
        <v>2</v>
      </c>
      <c r="G51" s="384" t="s">
        <v>12</v>
      </c>
    </row>
    <row r="52" spans="1:7" x14ac:dyDescent="0.25">
      <c r="A52" s="382">
        <v>4130</v>
      </c>
      <c r="B52" s="383">
        <v>37</v>
      </c>
      <c r="C52" s="383" t="s">
        <v>372</v>
      </c>
      <c r="D52" s="378">
        <v>1</v>
      </c>
      <c r="E52" s="383" t="s">
        <v>103</v>
      </c>
      <c r="F52" s="380">
        <f t="shared" si="0"/>
        <v>1</v>
      </c>
      <c r="G52" s="384" t="s">
        <v>12</v>
      </c>
    </row>
    <row r="53" spans="1:7" x14ac:dyDescent="0.25">
      <c r="A53" s="382">
        <v>4130</v>
      </c>
      <c r="B53" s="383">
        <v>38</v>
      </c>
      <c r="C53" s="383" t="s">
        <v>373</v>
      </c>
      <c r="D53" s="378">
        <v>1</v>
      </c>
      <c r="E53" s="383" t="s">
        <v>103</v>
      </c>
      <c r="F53" s="380">
        <f t="shared" si="0"/>
        <v>1</v>
      </c>
      <c r="G53" s="384" t="s">
        <v>12</v>
      </c>
    </row>
    <row r="54" spans="1:7" x14ac:dyDescent="0.25">
      <c r="A54" s="382">
        <v>4130</v>
      </c>
      <c r="B54" s="383">
        <v>39</v>
      </c>
      <c r="C54" s="383" t="s">
        <v>374</v>
      </c>
      <c r="D54" s="378">
        <v>1</v>
      </c>
      <c r="E54" s="383" t="s">
        <v>103</v>
      </c>
      <c r="F54" s="380">
        <f t="shared" si="0"/>
        <v>1</v>
      </c>
      <c r="G54" s="384" t="s">
        <v>12</v>
      </c>
    </row>
    <row r="55" spans="1:7" x14ac:dyDescent="0.25">
      <c r="A55" s="382">
        <v>4130</v>
      </c>
      <c r="B55" s="383">
        <v>40</v>
      </c>
      <c r="C55" s="383" t="s">
        <v>375</v>
      </c>
      <c r="D55" s="378">
        <v>1</v>
      </c>
      <c r="E55" s="383" t="s">
        <v>103</v>
      </c>
      <c r="F55" s="380">
        <f t="shared" si="0"/>
        <v>1</v>
      </c>
      <c r="G55" s="384" t="s">
        <v>12</v>
      </c>
    </row>
    <row r="56" spans="1:7" x14ac:dyDescent="0.25">
      <c r="A56" s="382">
        <v>4130</v>
      </c>
      <c r="B56" s="383">
        <v>41</v>
      </c>
      <c r="C56" s="383" t="s">
        <v>376</v>
      </c>
      <c r="D56" s="378">
        <v>1</v>
      </c>
      <c r="E56" s="383" t="s">
        <v>103</v>
      </c>
      <c r="F56" s="380">
        <f t="shared" si="0"/>
        <v>1</v>
      </c>
      <c r="G56" s="384" t="s">
        <v>12</v>
      </c>
    </row>
    <row r="57" spans="1:7" x14ac:dyDescent="0.25">
      <c r="A57" s="382">
        <v>4130</v>
      </c>
      <c r="B57" s="383">
        <v>42</v>
      </c>
      <c r="C57" s="383" t="s">
        <v>377</v>
      </c>
      <c r="D57" s="378">
        <v>4</v>
      </c>
      <c r="E57" s="383" t="s">
        <v>103</v>
      </c>
      <c r="F57" s="380">
        <f t="shared" si="0"/>
        <v>4</v>
      </c>
      <c r="G57" s="384" t="s">
        <v>12</v>
      </c>
    </row>
    <row r="58" spans="1:7" x14ac:dyDescent="0.25">
      <c r="A58" s="382">
        <v>4130</v>
      </c>
      <c r="B58" s="383">
        <v>43</v>
      </c>
      <c r="C58" s="383" t="s">
        <v>378</v>
      </c>
      <c r="D58" s="378">
        <v>1</v>
      </c>
      <c r="E58" s="383" t="s">
        <v>103</v>
      </c>
      <c r="F58" s="380">
        <f t="shared" si="0"/>
        <v>1</v>
      </c>
      <c r="G58" s="384" t="s">
        <v>12</v>
      </c>
    </row>
    <row r="59" spans="1:7" x14ac:dyDescent="0.25">
      <c r="A59" s="382">
        <v>4130</v>
      </c>
      <c r="B59" s="383">
        <v>44</v>
      </c>
      <c r="C59" s="383" t="s">
        <v>379</v>
      </c>
      <c r="D59" s="378">
        <v>1</v>
      </c>
      <c r="E59" s="383" t="s">
        <v>103</v>
      </c>
      <c r="F59" s="380">
        <f t="shared" si="0"/>
        <v>1</v>
      </c>
      <c r="G59" s="384" t="s">
        <v>12</v>
      </c>
    </row>
    <row r="60" spans="1:7" x14ac:dyDescent="0.25">
      <c r="A60" s="385">
        <v>4103</v>
      </c>
      <c r="B60" s="386">
        <v>45</v>
      </c>
      <c r="C60" s="387" t="s">
        <v>382</v>
      </c>
      <c r="D60" s="388">
        <f>1+2</f>
        <v>3</v>
      </c>
      <c r="E60" s="389" t="s">
        <v>103</v>
      </c>
      <c r="F60" s="380">
        <f t="shared" si="0"/>
        <v>3</v>
      </c>
      <c r="G60" s="390" t="s">
        <v>12</v>
      </c>
    </row>
    <row r="61" spans="1:7" x14ac:dyDescent="0.25">
      <c r="A61" s="375">
        <v>4103</v>
      </c>
      <c r="B61" s="376">
        <v>46</v>
      </c>
      <c r="C61" s="377" t="s">
        <v>380</v>
      </c>
      <c r="D61" s="380">
        <f>1+1+2+1+1+2</f>
        <v>8</v>
      </c>
      <c r="E61" s="391" t="s">
        <v>381</v>
      </c>
      <c r="F61" s="380">
        <f t="shared" si="0"/>
        <v>8</v>
      </c>
      <c r="G61" s="381" t="s">
        <v>12</v>
      </c>
    </row>
    <row r="62" spans="1:7" x14ac:dyDescent="0.25">
      <c r="A62" s="375">
        <v>4103</v>
      </c>
      <c r="B62" s="392">
        <v>47</v>
      </c>
      <c r="C62" s="392" t="s">
        <v>385</v>
      </c>
      <c r="D62" s="393">
        <v>10</v>
      </c>
      <c r="E62" s="391" t="s">
        <v>103</v>
      </c>
      <c r="F62" s="380">
        <f t="shared" si="0"/>
        <v>10</v>
      </c>
      <c r="G62" s="394" t="s">
        <v>12</v>
      </c>
    </row>
    <row r="63" spans="1:7" x14ac:dyDescent="0.25">
      <c r="A63" s="375">
        <v>4103</v>
      </c>
      <c r="B63" s="392">
        <v>48</v>
      </c>
      <c r="C63" s="392" t="s">
        <v>416</v>
      </c>
      <c r="D63" s="393">
        <v>2</v>
      </c>
      <c r="E63" s="391" t="s">
        <v>103</v>
      </c>
      <c r="F63" s="380">
        <f t="shared" si="0"/>
        <v>2</v>
      </c>
      <c r="G63" s="394" t="s">
        <v>12</v>
      </c>
    </row>
    <row r="64" spans="1:7" x14ac:dyDescent="0.25">
      <c r="A64" s="375">
        <v>4103</v>
      </c>
      <c r="B64" s="392">
        <v>49</v>
      </c>
      <c r="C64" s="392" t="s">
        <v>417</v>
      </c>
      <c r="D64" s="393">
        <v>2</v>
      </c>
      <c r="E64" s="391" t="s">
        <v>103</v>
      </c>
      <c r="F64" s="380">
        <f t="shared" si="0"/>
        <v>2</v>
      </c>
      <c r="G64" s="394" t="s">
        <v>12</v>
      </c>
    </row>
    <row r="65" spans="1:9" x14ac:dyDescent="0.25">
      <c r="A65" s="375">
        <v>4103</v>
      </c>
      <c r="B65" s="392">
        <v>50</v>
      </c>
      <c r="C65" s="392" t="s">
        <v>418</v>
      </c>
      <c r="D65" s="393">
        <v>2</v>
      </c>
      <c r="E65" s="391" t="s">
        <v>103</v>
      </c>
      <c r="F65" s="380">
        <f t="shared" si="0"/>
        <v>2</v>
      </c>
      <c r="G65" s="394" t="s">
        <v>12</v>
      </c>
    </row>
    <row r="66" spans="1:9" x14ac:dyDescent="0.25">
      <c r="A66" s="375">
        <v>4103</v>
      </c>
      <c r="B66" s="392">
        <v>51</v>
      </c>
      <c r="C66" s="392" t="s">
        <v>419</v>
      </c>
      <c r="D66" s="393">
        <v>2</v>
      </c>
      <c r="E66" s="391" t="s">
        <v>103</v>
      </c>
      <c r="F66" s="380">
        <f t="shared" si="0"/>
        <v>2</v>
      </c>
      <c r="G66" s="394" t="s">
        <v>12</v>
      </c>
    </row>
    <row r="67" spans="1:9" ht="15.75" thickBot="1" x14ac:dyDescent="0.3">
      <c r="A67" s="395">
        <v>4103</v>
      </c>
      <c r="B67" s="396">
        <v>52</v>
      </c>
      <c r="C67" s="396" t="s">
        <v>420</v>
      </c>
      <c r="D67" s="397">
        <v>2</v>
      </c>
      <c r="E67" s="398" t="s">
        <v>103</v>
      </c>
      <c r="F67" s="399">
        <f t="shared" si="0"/>
        <v>2</v>
      </c>
      <c r="G67" s="400" t="s">
        <v>12</v>
      </c>
    </row>
    <row r="68" spans="1:9" ht="15.75" thickBot="1" x14ac:dyDescent="0.3">
      <c r="A68" s="401"/>
      <c r="B68" s="402"/>
      <c r="C68" s="402"/>
      <c r="D68" s="403"/>
      <c r="E68" s="404"/>
      <c r="F68" s="405"/>
      <c r="G68" s="402"/>
    </row>
    <row r="69" spans="1:9" x14ac:dyDescent="0.25">
      <c r="A69" s="505" t="s">
        <v>0</v>
      </c>
      <c r="B69" s="506"/>
      <c r="C69" s="506"/>
      <c r="D69" s="506"/>
      <c r="E69" s="506"/>
      <c r="F69" s="506"/>
      <c r="G69" s="507"/>
    </row>
    <row r="70" spans="1:9" x14ac:dyDescent="0.25">
      <c r="A70" s="502" t="s">
        <v>1</v>
      </c>
      <c r="B70" s="503"/>
      <c r="C70" s="503"/>
      <c r="D70" s="503"/>
      <c r="E70" s="503"/>
      <c r="F70" s="503"/>
      <c r="G70" s="504"/>
      <c r="H70" s="19"/>
      <c r="I70" s="19"/>
    </row>
    <row r="71" spans="1:9" x14ac:dyDescent="0.25">
      <c r="A71" s="502" t="s">
        <v>2</v>
      </c>
      <c r="B71" s="503"/>
      <c r="C71" s="503"/>
      <c r="D71" s="503"/>
      <c r="E71" s="503"/>
      <c r="F71" s="503"/>
      <c r="G71" s="504"/>
    </row>
    <row r="72" spans="1:9" x14ac:dyDescent="0.25">
      <c r="A72" s="502" t="s">
        <v>459</v>
      </c>
      <c r="B72" s="503"/>
      <c r="C72" s="503"/>
      <c r="D72" s="503"/>
      <c r="E72" s="503"/>
      <c r="F72" s="503"/>
      <c r="G72" s="504"/>
    </row>
    <row r="73" spans="1:9" x14ac:dyDescent="0.25">
      <c r="A73" s="502" t="s">
        <v>455</v>
      </c>
      <c r="B73" s="503"/>
      <c r="C73" s="503"/>
      <c r="D73" s="503"/>
      <c r="E73" s="503"/>
      <c r="F73" s="503"/>
      <c r="G73" s="504"/>
    </row>
    <row r="74" spans="1:9" x14ac:dyDescent="0.25">
      <c r="A74" s="368"/>
      <c r="B74" s="369"/>
      <c r="C74" s="369"/>
      <c r="D74" s="369"/>
      <c r="E74" s="369"/>
      <c r="F74" s="369"/>
      <c r="G74" s="370"/>
    </row>
    <row r="75" spans="1:9" ht="22.5" x14ac:dyDescent="0.25">
      <c r="A75" s="371" t="s">
        <v>4</v>
      </c>
      <c r="B75" s="372" t="s">
        <v>5</v>
      </c>
      <c r="C75" s="372" t="s">
        <v>6</v>
      </c>
      <c r="D75" s="373" t="s">
        <v>7</v>
      </c>
      <c r="E75" s="372" t="s">
        <v>8</v>
      </c>
      <c r="F75" s="372" t="s">
        <v>458</v>
      </c>
      <c r="G75" s="374" t="s">
        <v>9</v>
      </c>
    </row>
    <row r="76" spans="1:9" x14ac:dyDescent="0.25">
      <c r="A76" s="375">
        <v>4103</v>
      </c>
      <c r="B76" s="392">
        <v>53</v>
      </c>
      <c r="C76" s="392" t="s">
        <v>421</v>
      </c>
      <c r="D76" s="393">
        <v>2</v>
      </c>
      <c r="E76" s="391" t="s">
        <v>103</v>
      </c>
      <c r="F76" s="380">
        <f t="shared" si="0"/>
        <v>2</v>
      </c>
      <c r="G76" s="394" t="s">
        <v>12</v>
      </c>
    </row>
    <row r="77" spans="1:9" x14ac:dyDescent="0.25">
      <c r="A77" s="375">
        <v>4103</v>
      </c>
      <c r="B77" s="392">
        <v>54</v>
      </c>
      <c r="C77" s="392" t="s">
        <v>422</v>
      </c>
      <c r="D77" s="393">
        <v>1</v>
      </c>
      <c r="E77" s="391" t="s">
        <v>103</v>
      </c>
      <c r="F77" s="380">
        <f t="shared" si="0"/>
        <v>1</v>
      </c>
      <c r="G77" s="394" t="s">
        <v>12</v>
      </c>
    </row>
    <row r="78" spans="1:9" x14ac:dyDescent="0.25">
      <c r="A78" s="375">
        <v>4103</v>
      </c>
      <c r="B78" s="392">
        <v>55</v>
      </c>
      <c r="C78" s="392" t="s">
        <v>423</v>
      </c>
      <c r="D78" s="393">
        <v>1</v>
      </c>
      <c r="E78" s="391" t="s">
        <v>103</v>
      </c>
      <c r="F78" s="380">
        <f t="shared" si="0"/>
        <v>1</v>
      </c>
      <c r="G78" s="394" t="s">
        <v>12</v>
      </c>
    </row>
    <row r="79" spans="1:9" x14ac:dyDescent="0.25">
      <c r="A79" s="375">
        <v>4103</v>
      </c>
      <c r="B79" s="392">
        <v>56</v>
      </c>
      <c r="C79" s="392" t="s">
        <v>424</v>
      </c>
      <c r="D79" s="393">
        <v>1</v>
      </c>
      <c r="E79" s="391" t="s">
        <v>33</v>
      </c>
      <c r="F79" s="380">
        <f t="shared" si="0"/>
        <v>1</v>
      </c>
      <c r="G79" s="394" t="s">
        <v>12</v>
      </c>
    </row>
    <row r="80" spans="1:9" x14ac:dyDescent="0.25">
      <c r="A80" s="375">
        <v>4103</v>
      </c>
      <c r="B80" s="392">
        <v>57</v>
      </c>
      <c r="C80" s="392" t="s">
        <v>425</v>
      </c>
      <c r="D80" s="393">
        <v>1</v>
      </c>
      <c r="E80" s="391" t="s">
        <v>103</v>
      </c>
      <c r="F80" s="380">
        <f t="shared" si="0"/>
        <v>1</v>
      </c>
      <c r="G80" s="394" t="s">
        <v>12</v>
      </c>
    </row>
    <row r="81" spans="1:7" x14ac:dyDescent="0.25">
      <c r="A81" s="375">
        <v>4103</v>
      </c>
      <c r="B81" s="392">
        <v>58</v>
      </c>
      <c r="C81" s="392" t="s">
        <v>426</v>
      </c>
      <c r="D81" s="393">
        <v>2</v>
      </c>
      <c r="E81" s="391" t="s">
        <v>103</v>
      </c>
      <c r="F81" s="380">
        <f t="shared" si="0"/>
        <v>2</v>
      </c>
      <c r="G81" s="394" t="s">
        <v>12</v>
      </c>
    </row>
    <row r="82" spans="1:7" x14ac:dyDescent="0.25">
      <c r="A82" s="375">
        <v>4103</v>
      </c>
      <c r="B82" s="392">
        <v>59</v>
      </c>
      <c r="C82" s="392" t="s">
        <v>427</v>
      </c>
      <c r="D82" s="393">
        <v>3</v>
      </c>
      <c r="E82" s="391" t="s">
        <v>103</v>
      </c>
      <c r="F82" s="380">
        <f t="shared" si="0"/>
        <v>3</v>
      </c>
      <c r="G82" s="394" t="s">
        <v>12</v>
      </c>
    </row>
    <row r="83" spans="1:7" x14ac:dyDescent="0.25">
      <c r="A83" s="375">
        <v>4103</v>
      </c>
      <c r="B83" s="392">
        <v>60</v>
      </c>
      <c r="C83" s="392" t="s">
        <v>428</v>
      </c>
      <c r="D83" s="393">
        <v>3</v>
      </c>
      <c r="E83" s="391" t="s">
        <v>103</v>
      </c>
      <c r="F83" s="380">
        <f t="shared" si="0"/>
        <v>3</v>
      </c>
      <c r="G83" s="394" t="s">
        <v>12</v>
      </c>
    </row>
    <row r="84" spans="1:7" x14ac:dyDescent="0.25">
      <c r="A84" s="375">
        <v>4103</v>
      </c>
      <c r="B84" s="392">
        <v>61</v>
      </c>
      <c r="C84" s="392" t="s">
        <v>429</v>
      </c>
      <c r="D84" s="393">
        <v>1</v>
      </c>
      <c r="E84" s="391" t="s">
        <v>103</v>
      </c>
      <c r="F84" s="380">
        <f t="shared" si="0"/>
        <v>1</v>
      </c>
      <c r="G84" s="394" t="s">
        <v>12</v>
      </c>
    </row>
    <row r="85" spans="1:7" x14ac:dyDescent="0.25">
      <c r="A85" s="375">
        <v>4103</v>
      </c>
      <c r="B85" s="392">
        <v>62</v>
      </c>
      <c r="C85" s="392" t="s">
        <v>430</v>
      </c>
      <c r="D85" s="393">
        <v>2</v>
      </c>
      <c r="E85" s="391" t="s">
        <v>194</v>
      </c>
      <c r="F85" s="380">
        <f t="shared" si="0"/>
        <v>2</v>
      </c>
      <c r="G85" s="394" t="s">
        <v>12</v>
      </c>
    </row>
    <row r="86" spans="1:7" x14ac:dyDescent="0.25">
      <c r="A86" s="375">
        <v>4103</v>
      </c>
      <c r="B86" s="392">
        <v>63</v>
      </c>
      <c r="C86" s="392" t="s">
        <v>431</v>
      </c>
      <c r="D86" s="393">
        <v>2</v>
      </c>
      <c r="E86" s="391" t="s">
        <v>103</v>
      </c>
      <c r="F86" s="380">
        <f t="shared" si="0"/>
        <v>2</v>
      </c>
      <c r="G86" s="394" t="s">
        <v>12</v>
      </c>
    </row>
    <row r="87" spans="1:7" x14ac:dyDescent="0.25">
      <c r="A87" s="375">
        <v>4103</v>
      </c>
      <c r="B87" s="392">
        <v>64</v>
      </c>
      <c r="C87" s="392" t="s">
        <v>432</v>
      </c>
      <c r="D87" s="393">
        <v>1</v>
      </c>
      <c r="E87" s="391" t="s">
        <v>103</v>
      </c>
      <c r="F87" s="380">
        <f t="shared" si="0"/>
        <v>1</v>
      </c>
      <c r="G87" s="394" t="s">
        <v>12</v>
      </c>
    </row>
    <row r="88" spans="1:7" x14ac:dyDescent="0.25">
      <c r="A88" s="375">
        <v>4103</v>
      </c>
      <c r="B88" s="392">
        <v>65</v>
      </c>
      <c r="C88" s="392" t="s">
        <v>433</v>
      </c>
      <c r="D88" s="393">
        <v>1</v>
      </c>
      <c r="E88" s="391" t="s">
        <v>103</v>
      </c>
      <c r="F88" s="380">
        <f t="shared" si="0"/>
        <v>1</v>
      </c>
      <c r="G88" s="394" t="s">
        <v>12</v>
      </c>
    </row>
    <row r="89" spans="1:7" x14ac:dyDescent="0.25">
      <c r="A89" s="375">
        <v>4103</v>
      </c>
      <c r="B89" s="392">
        <v>66</v>
      </c>
      <c r="C89" s="392" t="s">
        <v>434</v>
      </c>
      <c r="D89" s="393">
        <v>3</v>
      </c>
      <c r="E89" s="391" t="s">
        <v>103</v>
      </c>
      <c r="F89" s="380">
        <f t="shared" ref="F89:F117" si="1">D89</f>
        <v>3</v>
      </c>
      <c r="G89" s="394" t="s">
        <v>12</v>
      </c>
    </row>
    <row r="90" spans="1:7" x14ac:dyDescent="0.25">
      <c r="A90" s="375">
        <v>4103</v>
      </c>
      <c r="B90" s="392">
        <v>67</v>
      </c>
      <c r="C90" s="392" t="s">
        <v>435</v>
      </c>
      <c r="D90" s="393">
        <v>1</v>
      </c>
      <c r="E90" s="391" t="s">
        <v>103</v>
      </c>
      <c r="F90" s="380">
        <f t="shared" si="1"/>
        <v>1</v>
      </c>
      <c r="G90" s="394" t="s">
        <v>12</v>
      </c>
    </row>
    <row r="91" spans="1:7" x14ac:dyDescent="0.25">
      <c r="A91" s="375">
        <v>4103</v>
      </c>
      <c r="B91" s="392">
        <v>68</v>
      </c>
      <c r="C91" s="392" t="s">
        <v>436</v>
      </c>
      <c r="D91" s="393">
        <v>2</v>
      </c>
      <c r="E91" s="391" t="s">
        <v>103</v>
      </c>
      <c r="F91" s="380">
        <f t="shared" si="1"/>
        <v>2</v>
      </c>
      <c r="G91" s="394" t="s">
        <v>12</v>
      </c>
    </row>
    <row r="92" spans="1:7" x14ac:dyDescent="0.25">
      <c r="A92" s="375">
        <v>4103</v>
      </c>
      <c r="B92" s="392">
        <v>69</v>
      </c>
      <c r="C92" s="392" t="s">
        <v>437</v>
      </c>
      <c r="D92" s="393">
        <v>1</v>
      </c>
      <c r="E92" s="391" t="s">
        <v>103</v>
      </c>
      <c r="F92" s="380">
        <f t="shared" si="1"/>
        <v>1</v>
      </c>
      <c r="G92" s="394" t="s">
        <v>12</v>
      </c>
    </row>
    <row r="93" spans="1:7" x14ac:dyDescent="0.25">
      <c r="A93" s="375">
        <v>4103</v>
      </c>
      <c r="B93" s="392">
        <v>70</v>
      </c>
      <c r="C93" s="392" t="s">
        <v>438</v>
      </c>
      <c r="D93" s="393">
        <v>1</v>
      </c>
      <c r="E93" s="391" t="s">
        <v>103</v>
      </c>
      <c r="F93" s="380">
        <f t="shared" si="1"/>
        <v>1</v>
      </c>
      <c r="G93" s="394" t="s">
        <v>12</v>
      </c>
    </row>
    <row r="94" spans="1:7" x14ac:dyDescent="0.25">
      <c r="A94" s="375">
        <v>4103</v>
      </c>
      <c r="B94" s="392">
        <v>71</v>
      </c>
      <c r="C94" s="392" t="s">
        <v>439</v>
      </c>
      <c r="D94" s="393">
        <v>1</v>
      </c>
      <c r="E94" s="391" t="s">
        <v>103</v>
      </c>
      <c r="F94" s="380">
        <f t="shared" si="1"/>
        <v>1</v>
      </c>
      <c r="G94" s="394" t="s">
        <v>12</v>
      </c>
    </row>
    <row r="95" spans="1:7" x14ac:dyDescent="0.25">
      <c r="A95" s="375">
        <v>4103</v>
      </c>
      <c r="B95" s="392">
        <v>72</v>
      </c>
      <c r="C95" s="392" t="s">
        <v>440</v>
      </c>
      <c r="D95" s="393">
        <v>1</v>
      </c>
      <c r="E95" s="391" t="s">
        <v>103</v>
      </c>
      <c r="F95" s="380">
        <f t="shared" si="1"/>
        <v>1</v>
      </c>
      <c r="G95" s="394" t="s">
        <v>12</v>
      </c>
    </row>
    <row r="96" spans="1:7" x14ac:dyDescent="0.25">
      <c r="A96" s="375">
        <v>4103</v>
      </c>
      <c r="B96" s="392">
        <v>73</v>
      </c>
      <c r="C96" s="392" t="s">
        <v>441</v>
      </c>
      <c r="D96" s="393">
        <v>1</v>
      </c>
      <c r="E96" s="391" t="s">
        <v>103</v>
      </c>
      <c r="F96" s="380">
        <f t="shared" si="1"/>
        <v>1</v>
      </c>
      <c r="G96" s="394" t="s">
        <v>12</v>
      </c>
    </row>
    <row r="97" spans="1:7" x14ac:dyDescent="0.25">
      <c r="A97" s="375">
        <v>4103</v>
      </c>
      <c r="B97" s="392">
        <v>74</v>
      </c>
      <c r="C97" s="392" t="s">
        <v>442</v>
      </c>
      <c r="D97" s="393">
        <v>1</v>
      </c>
      <c r="E97" s="391" t="s">
        <v>103</v>
      </c>
      <c r="F97" s="380">
        <f t="shared" si="1"/>
        <v>1</v>
      </c>
      <c r="G97" s="394" t="s">
        <v>12</v>
      </c>
    </row>
    <row r="98" spans="1:7" x14ac:dyDescent="0.25">
      <c r="A98" s="375">
        <v>4103</v>
      </c>
      <c r="B98" s="392">
        <v>75</v>
      </c>
      <c r="C98" s="392" t="s">
        <v>443</v>
      </c>
      <c r="D98" s="393">
        <v>1</v>
      </c>
      <c r="E98" s="391" t="s">
        <v>103</v>
      </c>
      <c r="F98" s="380">
        <f t="shared" si="1"/>
        <v>1</v>
      </c>
      <c r="G98" s="394" t="s">
        <v>12</v>
      </c>
    </row>
    <row r="99" spans="1:7" x14ac:dyDescent="0.25">
      <c r="A99" s="375">
        <v>4103</v>
      </c>
      <c r="B99" s="392">
        <v>76</v>
      </c>
      <c r="C99" s="392" t="s">
        <v>444</v>
      </c>
      <c r="D99" s="393">
        <v>1</v>
      </c>
      <c r="E99" s="391" t="s">
        <v>103</v>
      </c>
      <c r="F99" s="380">
        <f t="shared" si="1"/>
        <v>1</v>
      </c>
      <c r="G99" s="394" t="s">
        <v>12</v>
      </c>
    </row>
    <row r="100" spans="1:7" x14ac:dyDescent="0.25">
      <c r="A100" s="375">
        <v>4103</v>
      </c>
      <c r="B100" s="392">
        <v>77</v>
      </c>
      <c r="C100" s="392" t="s">
        <v>445</v>
      </c>
      <c r="D100" s="393">
        <v>1</v>
      </c>
      <c r="E100" s="391" t="s">
        <v>103</v>
      </c>
      <c r="F100" s="380">
        <f t="shared" si="1"/>
        <v>1</v>
      </c>
      <c r="G100" s="394" t="s">
        <v>12</v>
      </c>
    </row>
    <row r="101" spans="1:7" ht="15.75" thickBot="1" x14ac:dyDescent="0.3">
      <c r="A101" s="395">
        <v>4103</v>
      </c>
      <c r="B101" s="396">
        <v>78</v>
      </c>
      <c r="C101" s="396" t="s">
        <v>446</v>
      </c>
      <c r="D101" s="397">
        <v>2</v>
      </c>
      <c r="E101" s="398" t="s">
        <v>103</v>
      </c>
      <c r="F101" s="399">
        <f t="shared" si="1"/>
        <v>2</v>
      </c>
      <c r="G101" s="400" t="s">
        <v>12</v>
      </c>
    </row>
    <row r="102" spans="1:7" ht="15.75" thickBot="1" x14ac:dyDescent="0.3">
      <c r="A102" s="255"/>
      <c r="B102" s="261"/>
      <c r="C102" s="262"/>
      <c r="D102" s="263"/>
      <c r="E102" s="264"/>
      <c r="F102" s="259"/>
      <c r="G102" s="261"/>
    </row>
    <row r="103" spans="1:7" x14ac:dyDescent="0.25">
      <c r="A103" s="508" t="s">
        <v>0</v>
      </c>
      <c r="B103" s="509"/>
      <c r="C103" s="509"/>
      <c r="D103" s="509"/>
      <c r="E103" s="509"/>
      <c r="F103" s="509"/>
      <c r="G103" s="510"/>
    </row>
    <row r="104" spans="1:7" x14ac:dyDescent="0.25">
      <c r="A104" s="499" t="s">
        <v>1</v>
      </c>
      <c r="B104" s="500"/>
      <c r="C104" s="500"/>
      <c r="D104" s="500"/>
      <c r="E104" s="500"/>
      <c r="F104" s="500"/>
      <c r="G104" s="501"/>
    </row>
    <row r="105" spans="1:7" x14ac:dyDescent="0.25">
      <c r="A105" s="499" t="s">
        <v>2</v>
      </c>
      <c r="B105" s="500"/>
      <c r="C105" s="500"/>
      <c r="D105" s="500"/>
      <c r="E105" s="500"/>
      <c r="F105" s="500"/>
      <c r="G105" s="501"/>
    </row>
    <row r="106" spans="1:7" x14ac:dyDescent="0.25">
      <c r="A106" s="499" t="s">
        <v>459</v>
      </c>
      <c r="B106" s="500"/>
      <c r="C106" s="500"/>
      <c r="D106" s="500"/>
      <c r="E106" s="500"/>
      <c r="F106" s="500"/>
      <c r="G106" s="501"/>
    </row>
    <row r="107" spans="1:7" x14ac:dyDescent="0.25">
      <c r="A107" s="499" t="s">
        <v>455</v>
      </c>
      <c r="B107" s="500"/>
      <c r="C107" s="500"/>
      <c r="D107" s="500"/>
      <c r="E107" s="500"/>
      <c r="F107" s="500"/>
      <c r="G107" s="501"/>
    </row>
    <row r="108" spans="1:7" x14ac:dyDescent="0.25">
      <c r="A108" s="29"/>
      <c r="B108" s="18"/>
      <c r="C108" s="18"/>
      <c r="D108" s="18"/>
      <c r="E108" s="18"/>
      <c r="F108" s="18"/>
      <c r="G108" s="30"/>
    </row>
    <row r="109" spans="1:7" ht="25.5" x14ac:dyDescent="0.25">
      <c r="A109" s="31" t="s">
        <v>4</v>
      </c>
      <c r="B109" s="20" t="s">
        <v>5</v>
      </c>
      <c r="C109" s="21" t="s">
        <v>6</v>
      </c>
      <c r="D109" s="22" t="s">
        <v>7</v>
      </c>
      <c r="E109" s="20" t="s">
        <v>8</v>
      </c>
      <c r="F109" s="20" t="s">
        <v>465</v>
      </c>
      <c r="G109" s="32" t="s">
        <v>9</v>
      </c>
    </row>
    <row r="110" spans="1:7" x14ac:dyDescent="0.25">
      <c r="A110" s="33">
        <v>4103</v>
      </c>
      <c r="B110" s="24">
        <v>79</v>
      </c>
      <c r="C110" s="25" t="s">
        <v>447</v>
      </c>
      <c r="D110" s="26">
        <v>2</v>
      </c>
      <c r="E110" s="27" t="s">
        <v>103</v>
      </c>
      <c r="F110" s="28">
        <f t="shared" si="1"/>
        <v>2</v>
      </c>
      <c r="G110" s="34" t="s">
        <v>12</v>
      </c>
    </row>
    <row r="111" spans="1:7" x14ac:dyDescent="0.25">
      <c r="A111" s="33">
        <v>4103</v>
      </c>
      <c r="B111" s="24">
        <v>80</v>
      </c>
      <c r="C111" s="25" t="s">
        <v>448</v>
      </c>
      <c r="D111" s="26">
        <v>1</v>
      </c>
      <c r="E111" s="27" t="s">
        <v>103</v>
      </c>
      <c r="F111" s="28">
        <f t="shared" si="1"/>
        <v>1</v>
      </c>
      <c r="G111" s="34" t="s">
        <v>12</v>
      </c>
    </row>
    <row r="112" spans="1:7" x14ac:dyDescent="0.25">
      <c r="A112" s="33">
        <v>4103</v>
      </c>
      <c r="B112" s="24">
        <v>81</v>
      </c>
      <c r="C112" s="25" t="s">
        <v>449</v>
      </c>
      <c r="D112" s="26">
        <v>1</v>
      </c>
      <c r="E112" s="27" t="s">
        <v>103</v>
      </c>
      <c r="F112" s="28">
        <f t="shared" si="1"/>
        <v>1</v>
      </c>
      <c r="G112" s="34" t="s">
        <v>12</v>
      </c>
    </row>
    <row r="113" spans="1:7" x14ac:dyDescent="0.25">
      <c r="A113" s="33">
        <v>4103</v>
      </c>
      <c r="B113" s="24">
        <v>82</v>
      </c>
      <c r="C113" s="25" t="s">
        <v>450</v>
      </c>
      <c r="D113" s="26">
        <v>1</v>
      </c>
      <c r="E113" s="27" t="s">
        <v>103</v>
      </c>
      <c r="F113" s="28">
        <f t="shared" si="1"/>
        <v>1</v>
      </c>
      <c r="G113" s="34" t="s">
        <v>12</v>
      </c>
    </row>
    <row r="114" spans="1:7" x14ac:dyDescent="0.25">
      <c r="A114" s="33">
        <v>4103</v>
      </c>
      <c r="B114" s="24">
        <v>83</v>
      </c>
      <c r="C114" s="25" t="s">
        <v>451</v>
      </c>
      <c r="D114" s="26">
        <v>1</v>
      </c>
      <c r="E114" s="27" t="s">
        <v>103</v>
      </c>
      <c r="F114" s="28">
        <f t="shared" si="1"/>
        <v>1</v>
      </c>
      <c r="G114" s="34" t="s">
        <v>12</v>
      </c>
    </row>
    <row r="115" spans="1:7" x14ac:dyDescent="0.25">
      <c r="A115" s="33">
        <v>4103</v>
      </c>
      <c r="B115" s="24">
        <v>84</v>
      </c>
      <c r="C115" s="25" t="s">
        <v>452</v>
      </c>
      <c r="D115" s="26">
        <v>1</v>
      </c>
      <c r="E115" s="27" t="s">
        <v>103</v>
      </c>
      <c r="F115" s="28">
        <f t="shared" si="1"/>
        <v>1</v>
      </c>
      <c r="G115" s="34" t="s">
        <v>12</v>
      </c>
    </row>
    <row r="116" spans="1:7" x14ac:dyDescent="0.25">
      <c r="A116" s="33">
        <v>4103</v>
      </c>
      <c r="B116" s="24">
        <v>85</v>
      </c>
      <c r="C116" s="25" t="s">
        <v>453</v>
      </c>
      <c r="D116" s="26">
        <v>1</v>
      </c>
      <c r="E116" s="27" t="s">
        <v>103</v>
      </c>
      <c r="F116" s="28">
        <f t="shared" si="1"/>
        <v>1</v>
      </c>
      <c r="G116" s="34" t="s">
        <v>12</v>
      </c>
    </row>
    <row r="117" spans="1:7" ht="15.75" thickBot="1" x14ac:dyDescent="0.3">
      <c r="A117" s="35">
        <v>4103</v>
      </c>
      <c r="B117" s="36">
        <v>86</v>
      </c>
      <c r="C117" s="37" t="s">
        <v>454</v>
      </c>
      <c r="D117" s="38">
        <v>2</v>
      </c>
      <c r="E117" s="39" t="s">
        <v>103</v>
      </c>
      <c r="F117" s="40">
        <f t="shared" si="1"/>
        <v>2</v>
      </c>
      <c r="G117" s="41" t="s">
        <v>12</v>
      </c>
    </row>
    <row r="122" spans="1:7" x14ac:dyDescent="0.25">
      <c r="C122" s="87" t="s">
        <v>469</v>
      </c>
    </row>
    <row r="123" spans="1:7" x14ac:dyDescent="0.25">
      <c r="C123" s="88" t="s">
        <v>468</v>
      </c>
    </row>
  </sheetData>
  <sheetProtection password="CCF4" sheet="1" objects="1" scenarios="1"/>
  <mergeCells count="20">
    <mergeCell ref="A1:G1"/>
    <mergeCell ref="A103:G103"/>
    <mergeCell ref="A104:G104"/>
    <mergeCell ref="A105:G105"/>
    <mergeCell ref="A106:G106"/>
    <mergeCell ref="A2:G2"/>
    <mergeCell ref="A3:G3"/>
    <mergeCell ref="A4:G4"/>
    <mergeCell ref="A5:G5"/>
    <mergeCell ref="A36:G36"/>
    <mergeCell ref="A35:G35"/>
    <mergeCell ref="A107:G107"/>
    <mergeCell ref="A72:G72"/>
    <mergeCell ref="A73:G73"/>
    <mergeCell ref="A71:G71"/>
    <mergeCell ref="A37:G37"/>
    <mergeCell ref="A38:G38"/>
    <mergeCell ref="A39:G39"/>
    <mergeCell ref="A69:G69"/>
    <mergeCell ref="A70:G7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INSUM MEDICOS</vt:lpstr>
      <vt:lpstr>ELEMEN ASEO</vt:lpstr>
      <vt:lpstr>DISPOSITIVOS M</vt:lpstr>
      <vt:lpstr>SISTEMAS</vt:lpstr>
      <vt:lpstr>ODONTOLOGIA</vt:lpstr>
      <vt:lpstr>PAPELERIA </vt:lpstr>
      <vt:lpstr>LABORATORIO</vt:lpstr>
      <vt:lpstr>PAPELERIA IMPRESA</vt:lpstr>
      <vt:lpstr>REPUESTOS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</dc:creator>
  <cp:lastModifiedBy>victor</cp:lastModifiedBy>
  <cp:lastPrinted>2014-01-31T15:17:39Z</cp:lastPrinted>
  <dcterms:created xsi:type="dcterms:W3CDTF">2014-01-28T01:37:01Z</dcterms:created>
  <dcterms:modified xsi:type="dcterms:W3CDTF">2014-01-27T05:28:41Z</dcterms:modified>
</cp:coreProperties>
</file>